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Václav\Documents\NutriVet\John Deer\program pro harvestlab\"/>
    </mc:Choice>
  </mc:AlternateContent>
  <xr:revisionPtr revIDLastSave="0" documentId="13_ncr:1_{D772FD90-FEE8-49CB-A104-F4F6B367015D}" xr6:coauthVersionLast="47" xr6:coauthVersionMax="47" xr10:uidLastSave="{00000000-0000-0000-0000-000000000000}"/>
  <bookViews>
    <workbookView xWindow="0" yWindow="1950" windowWidth="28800" windowHeight="13035" tabRatio="850" activeTab="9" xr2:uid="{00000000-000D-0000-FFFF-FFFF00000000}"/>
  </bookViews>
  <sheets>
    <sheet name="Informace o odběru" sheetId="1" r:id="rId1"/>
    <sheet name="Vstupy hybridů NIRs" sheetId="11" r:id="rId2"/>
    <sheet name="Konstanty výpočtů" sheetId="12" state="hidden" r:id="rId3"/>
    <sheet name="Konstanty výpočtu NEL" sheetId="10" state="hidden" r:id="rId4"/>
    <sheet name="Výpočty" sheetId="3" state="hidden" r:id="rId5"/>
    <sheet name="Průměry hybridů" sheetId="8" state="hidden" r:id="rId6"/>
    <sheet name="Srovnání hybridů" sheetId="4" r:id="rId7"/>
    <sheet name="Prumery produkce mléka" sheetId="6" state="hidden" r:id="rId8"/>
    <sheet name="Obsah sušiny a škrobu" sheetId="7" r:id="rId9"/>
    <sheet name="Produkce mléka" sheetId="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1" l="1"/>
  <c r="C6" i="4"/>
  <c r="D6" i="4"/>
  <c r="E6" i="4"/>
  <c r="F6" i="4"/>
  <c r="G6" i="4"/>
  <c r="H6" i="4"/>
  <c r="I6" i="4"/>
  <c r="J6" i="4"/>
  <c r="K6" i="4"/>
  <c r="L6" i="4"/>
  <c r="M6" i="4"/>
  <c r="N6" i="4"/>
  <c r="O6" i="4"/>
  <c r="B6" i="4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8" i="8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L4" i="8"/>
  <c r="A1" i="11" l="1"/>
  <c r="A1" i="3" s="1"/>
  <c r="L4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D8" i="3"/>
  <c r="B8" i="8" s="1"/>
  <c r="E8" i="3"/>
  <c r="F8" i="8" s="1"/>
  <c r="J8" i="3"/>
  <c r="K8" i="3"/>
  <c r="E8" i="8" s="1"/>
  <c r="M8" i="3"/>
  <c r="O8" i="3"/>
  <c r="P8" i="3"/>
  <c r="J8" i="8" s="1"/>
  <c r="D9" i="3"/>
  <c r="B9" i="8" s="1"/>
  <c r="E9" i="3"/>
  <c r="F9" i="8" s="1"/>
  <c r="J9" i="3"/>
  <c r="K9" i="3"/>
  <c r="E9" i="8" s="1"/>
  <c r="M9" i="3"/>
  <c r="O9" i="3"/>
  <c r="P9" i="3"/>
  <c r="J9" i="8" s="1"/>
  <c r="D10" i="3"/>
  <c r="B10" i="8" s="1"/>
  <c r="E10" i="3"/>
  <c r="F10" i="8" s="1"/>
  <c r="J10" i="3"/>
  <c r="D10" i="8" s="1"/>
  <c r="K10" i="3"/>
  <c r="E10" i="8" s="1"/>
  <c r="M10" i="3"/>
  <c r="O10" i="3"/>
  <c r="H10" i="8" s="1"/>
  <c r="P10" i="3"/>
  <c r="J10" i="8" s="1"/>
  <c r="D11" i="3"/>
  <c r="B11" i="8" s="1"/>
  <c r="E11" i="3"/>
  <c r="F11" i="8" s="1"/>
  <c r="J11" i="3"/>
  <c r="K11" i="3"/>
  <c r="E11" i="8" s="1"/>
  <c r="M11" i="3"/>
  <c r="O11" i="3"/>
  <c r="P11" i="3"/>
  <c r="J11" i="8" s="1"/>
  <c r="D12" i="3"/>
  <c r="B12" i="8" s="1"/>
  <c r="E12" i="3"/>
  <c r="F12" i="8" s="1"/>
  <c r="J12" i="3"/>
  <c r="K12" i="3"/>
  <c r="E12" i="8" s="1"/>
  <c r="M12" i="3"/>
  <c r="G12" i="8" s="1"/>
  <c r="O12" i="3"/>
  <c r="P12" i="3"/>
  <c r="J12" i="8" s="1"/>
  <c r="D13" i="3"/>
  <c r="B13" i="8" s="1"/>
  <c r="E13" i="3"/>
  <c r="F13" i="8" s="1"/>
  <c r="J13" i="3"/>
  <c r="D13" i="8" s="1"/>
  <c r="K13" i="3"/>
  <c r="E13" i="8" s="1"/>
  <c r="M13" i="3"/>
  <c r="G13" i="8" s="1"/>
  <c r="O13" i="3"/>
  <c r="P13" i="3"/>
  <c r="J13" i="8" s="1"/>
  <c r="D14" i="3"/>
  <c r="B14" i="8" s="1"/>
  <c r="E14" i="3"/>
  <c r="F14" i="8" s="1"/>
  <c r="J14" i="3"/>
  <c r="K14" i="3"/>
  <c r="E14" i="8" s="1"/>
  <c r="M14" i="3"/>
  <c r="O14" i="3"/>
  <c r="P14" i="3"/>
  <c r="J14" i="8" s="1"/>
  <c r="D15" i="3"/>
  <c r="B15" i="8" s="1"/>
  <c r="E15" i="3"/>
  <c r="F15" i="8" s="1"/>
  <c r="J15" i="3"/>
  <c r="K15" i="3"/>
  <c r="E15" i="8" s="1"/>
  <c r="M15" i="3"/>
  <c r="O15" i="3"/>
  <c r="P15" i="3"/>
  <c r="J15" i="8" s="1"/>
  <c r="D16" i="3"/>
  <c r="B16" i="8" s="1"/>
  <c r="E16" i="3"/>
  <c r="F16" i="8" s="1"/>
  <c r="J16" i="3"/>
  <c r="K16" i="3"/>
  <c r="E16" i="8" s="1"/>
  <c r="M16" i="3"/>
  <c r="G16" i="8" s="1"/>
  <c r="O16" i="3"/>
  <c r="H16" i="8" s="1"/>
  <c r="P16" i="3"/>
  <c r="J16" i="8" s="1"/>
  <c r="D17" i="3"/>
  <c r="B17" i="8" s="1"/>
  <c r="E17" i="3"/>
  <c r="F17" i="8" s="1"/>
  <c r="J17" i="3"/>
  <c r="D17" i="8" s="1"/>
  <c r="K17" i="3"/>
  <c r="E17" i="8" s="1"/>
  <c r="M17" i="3"/>
  <c r="O17" i="3"/>
  <c r="P17" i="3"/>
  <c r="J17" i="8" s="1"/>
  <c r="D18" i="3"/>
  <c r="B18" i="8" s="1"/>
  <c r="E18" i="3"/>
  <c r="F18" i="8" s="1"/>
  <c r="J18" i="3"/>
  <c r="K18" i="3"/>
  <c r="E18" i="8" s="1"/>
  <c r="M18" i="3"/>
  <c r="O18" i="3"/>
  <c r="H18" i="8" s="1"/>
  <c r="P18" i="3"/>
  <c r="J18" i="8" s="1"/>
  <c r="D19" i="3"/>
  <c r="B19" i="8" s="1"/>
  <c r="E19" i="3"/>
  <c r="F19" i="8" s="1"/>
  <c r="J19" i="3"/>
  <c r="D19" i="8" s="1"/>
  <c r="K19" i="3"/>
  <c r="E19" i="8" s="1"/>
  <c r="M19" i="3"/>
  <c r="O19" i="3"/>
  <c r="H19" i="8" s="1"/>
  <c r="P19" i="3"/>
  <c r="J19" i="8" s="1"/>
  <c r="D20" i="3"/>
  <c r="B20" i="8" s="1"/>
  <c r="E20" i="3"/>
  <c r="F20" i="8" s="1"/>
  <c r="J20" i="3"/>
  <c r="K20" i="3"/>
  <c r="E20" i="8" s="1"/>
  <c r="M20" i="3"/>
  <c r="O20" i="3"/>
  <c r="P20" i="3"/>
  <c r="J20" i="8" s="1"/>
  <c r="D21" i="3"/>
  <c r="B21" i="8" s="1"/>
  <c r="E21" i="3"/>
  <c r="F21" i="8" s="1"/>
  <c r="J21" i="3"/>
  <c r="K21" i="3"/>
  <c r="E21" i="8" s="1"/>
  <c r="M21" i="3"/>
  <c r="O21" i="3"/>
  <c r="P21" i="3"/>
  <c r="J21" i="8" s="1"/>
  <c r="D22" i="3"/>
  <c r="B22" i="8" s="1"/>
  <c r="E22" i="3"/>
  <c r="F22" i="8" s="1"/>
  <c r="J22" i="3"/>
  <c r="K22" i="3"/>
  <c r="E22" i="8" s="1"/>
  <c r="M22" i="3"/>
  <c r="G22" i="8" s="1"/>
  <c r="O22" i="3"/>
  <c r="P22" i="3"/>
  <c r="J22" i="8" s="1"/>
  <c r="D23" i="3"/>
  <c r="B23" i="8" s="1"/>
  <c r="E23" i="3"/>
  <c r="F23" i="8" s="1"/>
  <c r="J23" i="3"/>
  <c r="K23" i="3"/>
  <c r="E23" i="8" s="1"/>
  <c r="M23" i="3"/>
  <c r="O23" i="3"/>
  <c r="P23" i="3"/>
  <c r="J23" i="8" s="1"/>
  <c r="D24" i="3"/>
  <c r="B24" i="8" s="1"/>
  <c r="E24" i="3"/>
  <c r="F24" i="8" s="1"/>
  <c r="J24" i="3"/>
  <c r="K24" i="3"/>
  <c r="E24" i="8" s="1"/>
  <c r="M24" i="3"/>
  <c r="O24" i="3"/>
  <c r="P24" i="3"/>
  <c r="J24" i="8" s="1"/>
  <c r="D25" i="3"/>
  <c r="B25" i="8" s="1"/>
  <c r="E25" i="3"/>
  <c r="F25" i="8" s="1"/>
  <c r="J25" i="3"/>
  <c r="D25" i="8" s="1"/>
  <c r="K25" i="3"/>
  <c r="E25" i="8" s="1"/>
  <c r="M25" i="3"/>
  <c r="O25" i="3"/>
  <c r="P25" i="3"/>
  <c r="J25" i="8" s="1"/>
  <c r="D26" i="3"/>
  <c r="B26" i="8" s="1"/>
  <c r="E26" i="3"/>
  <c r="F26" i="8" s="1"/>
  <c r="J26" i="3"/>
  <c r="K26" i="3"/>
  <c r="E26" i="8" s="1"/>
  <c r="M26" i="3"/>
  <c r="O26" i="3"/>
  <c r="H26" i="8" s="1"/>
  <c r="P26" i="3"/>
  <c r="J26" i="8" s="1"/>
  <c r="P7" i="3"/>
  <c r="J7" i="8" s="1"/>
  <c r="K7" i="3"/>
  <c r="E7" i="8" s="1"/>
  <c r="J7" i="3"/>
  <c r="D7" i="8" s="1"/>
  <c r="O7" i="3"/>
  <c r="M7" i="3"/>
  <c r="G7" i="8" s="1"/>
  <c r="E7" i="3"/>
  <c r="F7" i="8" s="1"/>
  <c r="D7" i="3"/>
  <c r="B7" i="8" s="1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8"/>
  <c r="A7" i="4" s="1"/>
  <c r="A7" i="3"/>
  <c r="B7" i="3"/>
  <c r="L10" i="10"/>
  <c r="N16" i="3"/>
  <c r="L25" i="3" l="1"/>
  <c r="Q25" i="3" s="1"/>
  <c r="G25" i="8"/>
  <c r="N24" i="3"/>
  <c r="H24" i="8"/>
  <c r="L23" i="3"/>
  <c r="F23" i="3" s="1"/>
  <c r="G23" i="3" s="1"/>
  <c r="G23" i="8"/>
  <c r="I23" i="3"/>
  <c r="H23" i="3" s="1"/>
  <c r="D23" i="8"/>
  <c r="N22" i="3"/>
  <c r="H22" i="8"/>
  <c r="L21" i="3"/>
  <c r="G21" i="8"/>
  <c r="I21" i="3"/>
  <c r="H21" i="3" s="1"/>
  <c r="D21" i="8"/>
  <c r="N20" i="3"/>
  <c r="H20" i="8"/>
  <c r="L19" i="3"/>
  <c r="G19" i="8"/>
  <c r="L17" i="3"/>
  <c r="Q17" i="3" s="1"/>
  <c r="G17" i="8"/>
  <c r="L15" i="3"/>
  <c r="F15" i="3" s="1"/>
  <c r="G15" i="3" s="1"/>
  <c r="G15" i="8"/>
  <c r="I15" i="3"/>
  <c r="H15" i="3" s="1"/>
  <c r="D15" i="8"/>
  <c r="N14" i="3"/>
  <c r="H14" i="8"/>
  <c r="N12" i="3"/>
  <c r="H12" i="8"/>
  <c r="L11" i="3"/>
  <c r="F11" i="3" s="1"/>
  <c r="G11" i="3" s="1"/>
  <c r="G11" i="8"/>
  <c r="I11" i="3"/>
  <c r="H11" i="3" s="1"/>
  <c r="D11" i="8"/>
  <c r="L9" i="3"/>
  <c r="Q9" i="3" s="1"/>
  <c r="G9" i="8"/>
  <c r="I9" i="3"/>
  <c r="H9" i="3" s="1"/>
  <c r="D9" i="8"/>
  <c r="N8" i="3"/>
  <c r="H8" i="8"/>
  <c r="N7" i="3"/>
  <c r="H7" i="8"/>
  <c r="L26" i="3"/>
  <c r="G26" i="8"/>
  <c r="I26" i="3"/>
  <c r="H26" i="3" s="1"/>
  <c r="D26" i="8"/>
  <c r="N25" i="3"/>
  <c r="H25" i="8"/>
  <c r="L24" i="3"/>
  <c r="Q24" i="3" s="1"/>
  <c r="G24" i="8"/>
  <c r="I24" i="3"/>
  <c r="H24" i="3" s="1"/>
  <c r="D24" i="8"/>
  <c r="N23" i="3"/>
  <c r="H23" i="8"/>
  <c r="I22" i="3"/>
  <c r="H22" i="3" s="1"/>
  <c r="D22" i="8"/>
  <c r="N21" i="3"/>
  <c r="H21" i="8"/>
  <c r="L20" i="3"/>
  <c r="F20" i="3" s="1"/>
  <c r="G20" i="3" s="1"/>
  <c r="G20" i="8"/>
  <c r="I20" i="3"/>
  <c r="H20" i="3" s="1"/>
  <c r="D20" i="8"/>
  <c r="L18" i="3"/>
  <c r="G18" i="8"/>
  <c r="I18" i="3"/>
  <c r="H18" i="3" s="1"/>
  <c r="D18" i="8"/>
  <c r="N17" i="3"/>
  <c r="H17" i="8"/>
  <c r="I16" i="3"/>
  <c r="H16" i="3" s="1"/>
  <c r="D16" i="8"/>
  <c r="N15" i="3"/>
  <c r="H15" i="8"/>
  <c r="L14" i="3"/>
  <c r="G14" i="8"/>
  <c r="I14" i="3"/>
  <c r="H14" i="3" s="1"/>
  <c r="D14" i="8"/>
  <c r="N13" i="3"/>
  <c r="H13" i="8"/>
  <c r="I12" i="3"/>
  <c r="H12" i="3" s="1"/>
  <c r="D12" i="8"/>
  <c r="N11" i="3"/>
  <c r="H11" i="8"/>
  <c r="L10" i="3"/>
  <c r="G10" i="8"/>
  <c r="N9" i="3"/>
  <c r="H9" i="8"/>
  <c r="L8" i="3"/>
  <c r="Q8" i="3" s="1"/>
  <c r="G8" i="8"/>
  <c r="I8" i="3"/>
  <c r="H8" i="3" s="1"/>
  <c r="D8" i="8"/>
  <c r="D22" i="4"/>
  <c r="J10" i="4"/>
  <c r="B9" i="4"/>
  <c r="B8" i="4"/>
  <c r="D7" i="4"/>
  <c r="J7" i="4"/>
  <c r="G10" i="4"/>
  <c r="E22" i="4"/>
  <c r="D12" i="4"/>
  <c r="D16" i="4"/>
  <c r="D25" i="4"/>
  <c r="J24" i="4"/>
  <c r="E23" i="4"/>
  <c r="H20" i="4"/>
  <c r="C8" i="3"/>
  <c r="C8" i="8" s="1"/>
  <c r="C13" i="3"/>
  <c r="C13" i="8" s="1"/>
  <c r="C11" i="3"/>
  <c r="C11" i="8" s="1"/>
  <c r="G22" i="4"/>
  <c r="B20" i="4"/>
  <c r="E20" i="4"/>
  <c r="E10" i="4"/>
  <c r="C17" i="3"/>
  <c r="C17" i="8" s="1"/>
  <c r="J20" i="4"/>
  <c r="B17" i="4"/>
  <c r="J15" i="4"/>
  <c r="E8" i="4"/>
  <c r="C19" i="3"/>
  <c r="C19" i="8" s="1"/>
  <c r="F18" i="4"/>
  <c r="Q21" i="3"/>
  <c r="E11" i="4"/>
  <c r="L16" i="3"/>
  <c r="F16" i="3" s="1"/>
  <c r="G16" i="3" s="1"/>
  <c r="F9" i="4"/>
  <c r="F8" i="4"/>
  <c r="C9" i="3"/>
  <c r="C9" i="8" s="1"/>
  <c r="B11" i="4"/>
  <c r="D9" i="4"/>
  <c r="H7" i="4"/>
  <c r="G11" i="4"/>
  <c r="F17" i="4"/>
  <c r="F11" i="4"/>
  <c r="D17" i="4"/>
  <c r="H9" i="4"/>
  <c r="G17" i="4"/>
  <c r="B24" i="4"/>
  <c r="J23" i="4"/>
  <c r="D23" i="4"/>
  <c r="F20" i="4"/>
  <c r="E18" i="4"/>
  <c r="J16" i="4"/>
  <c r="B15" i="4"/>
  <c r="E15" i="4"/>
  <c r="C25" i="3"/>
  <c r="C25" i="8" s="1"/>
  <c r="G26" i="4"/>
  <c r="F19" i="4"/>
  <c r="D10" i="4"/>
  <c r="D20" i="4"/>
  <c r="D19" i="4"/>
  <c r="J26" i="4"/>
  <c r="F25" i="4"/>
  <c r="F23" i="4"/>
  <c r="F22" i="4"/>
  <c r="F15" i="4"/>
  <c r="H14" i="4"/>
  <c r="D11" i="4"/>
  <c r="C12" i="3"/>
  <c r="C12" i="8" s="1"/>
  <c r="B18" i="4"/>
  <c r="J13" i="4"/>
  <c r="H16" i="4"/>
  <c r="G25" i="4"/>
  <c r="G19" i="4"/>
  <c r="D15" i="4"/>
  <c r="H15" i="4"/>
  <c r="G14" i="4"/>
  <c r="E25" i="4"/>
  <c r="E24" i="4"/>
  <c r="F24" i="4"/>
  <c r="J14" i="4"/>
  <c r="B13" i="4"/>
  <c r="E13" i="4"/>
  <c r="E12" i="4"/>
  <c r="I19" i="3"/>
  <c r="H19" i="3" s="1"/>
  <c r="I17" i="3"/>
  <c r="H17" i="3" s="1"/>
  <c r="J9" i="4"/>
  <c r="E9" i="4"/>
  <c r="J8" i="4"/>
  <c r="E7" i="4"/>
  <c r="F7" i="4"/>
  <c r="H25" i="4"/>
  <c r="F14" i="3"/>
  <c r="G14" i="3" s="1"/>
  <c r="G7" i="4"/>
  <c r="B23" i="4"/>
  <c r="J21" i="4"/>
  <c r="E21" i="4"/>
  <c r="J19" i="4"/>
  <c r="E19" i="4"/>
  <c r="J17" i="4"/>
  <c r="E17" i="4"/>
  <c r="E16" i="4"/>
  <c r="F21" i="3"/>
  <c r="G21" i="3" s="1"/>
  <c r="J11" i="4"/>
  <c r="C14" i="3"/>
  <c r="C14" i="8" s="1"/>
  <c r="G9" i="4"/>
  <c r="C23" i="3"/>
  <c r="C23" i="8" s="1"/>
  <c r="C23" i="4" s="1"/>
  <c r="H22" i="4"/>
  <c r="L7" i="3"/>
  <c r="Q7" i="3" s="1"/>
  <c r="I7" i="3"/>
  <c r="H7" i="3" s="1"/>
  <c r="E26" i="4"/>
  <c r="F26" i="4"/>
  <c r="D24" i="4"/>
  <c r="J18" i="4"/>
  <c r="B16" i="4"/>
  <c r="F13" i="4"/>
  <c r="J12" i="4"/>
  <c r="C21" i="3"/>
  <c r="C21" i="8" s="1"/>
  <c r="F10" i="4"/>
  <c r="C24" i="3"/>
  <c r="C24" i="8" s="1"/>
  <c r="C24" i="4" s="1"/>
  <c r="C20" i="3"/>
  <c r="C20" i="8" s="1"/>
  <c r="C20" i="4" s="1"/>
  <c r="C10" i="3"/>
  <c r="Q23" i="3"/>
  <c r="C18" i="3"/>
  <c r="C18" i="8" s="1"/>
  <c r="B10" i="4"/>
  <c r="Q11" i="3"/>
  <c r="G23" i="4"/>
  <c r="F9" i="3"/>
  <c r="G9" i="3" s="1"/>
  <c r="H26" i="4"/>
  <c r="G24" i="4"/>
  <c r="H19" i="4"/>
  <c r="H17" i="4"/>
  <c r="D14" i="4"/>
  <c r="F24" i="3"/>
  <c r="G12" i="4"/>
  <c r="L22" i="3"/>
  <c r="B12" i="4"/>
  <c r="C22" i="3"/>
  <c r="C22" i="8" s="1"/>
  <c r="Q20" i="3"/>
  <c r="Q15" i="3"/>
  <c r="C15" i="3"/>
  <c r="C15" i="8" s="1"/>
  <c r="C15" i="4" s="1"/>
  <c r="G18" i="4"/>
  <c r="E14" i="4"/>
  <c r="H21" i="4"/>
  <c r="B21" i="4"/>
  <c r="C21" i="4"/>
  <c r="H10" i="4"/>
  <c r="N18" i="3"/>
  <c r="N10" i="3"/>
  <c r="H8" i="4"/>
  <c r="D26" i="4"/>
  <c r="G20" i="4"/>
  <c r="H18" i="4"/>
  <c r="N26" i="3"/>
  <c r="F26" i="3" s="1"/>
  <c r="G26" i="3" s="1"/>
  <c r="H13" i="4"/>
  <c r="L12" i="3"/>
  <c r="G8" i="4"/>
  <c r="B26" i="4"/>
  <c r="F12" i="4"/>
  <c r="H23" i="4"/>
  <c r="G21" i="4"/>
  <c r="D18" i="4"/>
  <c r="I10" i="3"/>
  <c r="H10" i="3" s="1"/>
  <c r="D8" i="4"/>
  <c r="B14" i="4"/>
  <c r="J22" i="4"/>
  <c r="C26" i="3"/>
  <c r="C26" i="8" s="1"/>
  <c r="G16" i="4"/>
  <c r="J25" i="4"/>
  <c r="B22" i="4"/>
  <c r="F16" i="4"/>
  <c r="G15" i="4"/>
  <c r="L13" i="3"/>
  <c r="C16" i="3"/>
  <c r="C16" i="8" s="1"/>
  <c r="C16" i="4" s="1"/>
  <c r="N19" i="3"/>
  <c r="Q19" i="3" s="1"/>
  <c r="H11" i="4"/>
  <c r="Q14" i="3"/>
  <c r="F8" i="3"/>
  <c r="C7" i="3"/>
  <c r="C7" i="8" s="1"/>
  <c r="B7" i="4"/>
  <c r="D21" i="4"/>
  <c r="I25" i="3"/>
  <c r="H25" i="3" s="1"/>
  <c r="D13" i="4"/>
  <c r="H12" i="4"/>
  <c r="H24" i="4"/>
  <c r="G13" i="4"/>
  <c r="B25" i="4"/>
  <c r="F21" i="4"/>
  <c r="B19" i="4"/>
  <c r="F14" i="4"/>
  <c r="I13" i="3"/>
  <c r="H13" i="3" s="1"/>
  <c r="A1" i="8"/>
  <c r="A1" i="4" s="1"/>
  <c r="Q10" i="3" l="1"/>
  <c r="Q16" i="3"/>
  <c r="F17" i="3"/>
  <c r="G17" i="3" s="1"/>
  <c r="V17" i="3" s="1"/>
  <c r="M17" i="8" s="1"/>
  <c r="V20" i="3"/>
  <c r="M20" i="8" s="1"/>
  <c r="I20" i="8"/>
  <c r="V23" i="3"/>
  <c r="M23" i="8" s="1"/>
  <c r="I23" i="8"/>
  <c r="V26" i="3"/>
  <c r="M26" i="8" s="1"/>
  <c r="I26" i="8"/>
  <c r="V9" i="3"/>
  <c r="M9" i="8" s="1"/>
  <c r="I9" i="8"/>
  <c r="V21" i="3"/>
  <c r="M21" i="8" s="1"/>
  <c r="I21" i="8"/>
  <c r="V14" i="3"/>
  <c r="M14" i="8" s="1"/>
  <c r="I14" i="8"/>
  <c r="V15" i="3"/>
  <c r="M15" i="8" s="1"/>
  <c r="I15" i="8"/>
  <c r="V11" i="3"/>
  <c r="M11" i="8" s="1"/>
  <c r="I11" i="8"/>
  <c r="C8" i="4"/>
  <c r="C10" i="8"/>
  <c r="I17" i="8"/>
  <c r="V16" i="3"/>
  <c r="M16" i="8" s="1"/>
  <c r="I16" i="8"/>
  <c r="I16" i="4" s="1"/>
  <c r="Q26" i="3"/>
  <c r="C18" i="4"/>
  <c r="C7" i="4"/>
  <c r="C19" i="4"/>
  <c r="C13" i="4"/>
  <c r="C12" i="4"/>
  <c r="C25" i="4"/>
  <c r="R16" i="3"/>
  <c r="T16" i="3" s="1"/>
  <c r="K16" i="8" s="1"/>
  <c r="F7" i="3"/>
  <c r="G7" i="3" s="1"/>
  <c r="R14" i="3"/>
  <c r="T14" i="3" s="1"/>
  <c r="K14" i="8" s="1"/>
  <c r="M16" i="4"/>
  <c r="C10" i="4"/>
  <c r="C9" i="4"/>
  <c r="S11" i="3"/>
  <c r="U11" i="3" s="1"/>
  <c r="L11" i="8" s="1"/>
  <c r="R11" i="3"/>
  <c r="T11" i="3" s="1"/>
  <c r="K11" i="8" s="1"/>
  <c r="C17" i="4"/>
  <c r="C11" i="4"/>
  <c r="C22" i="4"/>
  <c r="F27" i="4"/>
  <c r="J27" i="4"/>
  <c r="H27" i="4"/>
  <c r="S7" i="3"/>
  <c r="U7" i="3" s="1"/>
  <c r="L7" i="8" s="1"/>
  <c r="C14" i="4"/>
  <c r="D27" i="4"/>
  <c r="S21" i="3"/>
  <c r="U21" i="3" s="1"/>
  <c r="L21" i="8" s="1"/>
  <c r="S15" i="3"/>
  <c r="U15" i="3" s="1"/>
  <c r="L15" i="8" s="1"/>
  <c r="G27" i="4"/>
  <c r="R26" i="3"/>
  <c r="T26" i="3" s="1"/>
  <c r="K26" i="8" s="1"/>
  <c r="R21" i="3"/>
  <c r="T21" i="3" s="1"/>
  <c r="S26" i="3"/>
  <c r="U26" i="3" s="1"/>
  <c r="L26" i="8" s="1"/>
  <c r="F10" i="3"/>
  <c r="G10" i="3" s="1"/>
  <c r="I10" i="8" s="1"/>
  <c r="E27" i="4"/>
  <c r="S14" i="3"/>
  <c r="U14" i="3" s="1"/>
  <c r="L14" i="8" s="1"/>
  <c r="Q18" i="3"/>
  <c r="F18" i="3"/>
  <c r="F22" i="3"/>
  <c r="G22" i="3" s="1"/>
  <c r="Q22" i="3"/>
  <c r="F13" i="3"/>
  <c r="G13" i="3" s="1"/>
  <c r="I13" i="8" s="1"/>
  <c r="Q13" i="3"/>
  <c r="Q12" i="3"/>
  <c r="F12" i="3"/>
  <c r="G12" i="3" s="1"/>
  <c r="G24" i="3"/>
  <c r="R24" i="3"/>
  <c r="T24" i="3" s="1"/>
  <c r="K24" i="8" s="1"/>
  <c r="S24" i="3"/>
  <c r="U24" i="3" s="1"/>
  <c r="L24" i="8" s="1"/>
  <c r="C26" i="4"/>
  <c r="S17" i="3"/>
  <c r="U17" i="3" s="1"/>
  <c r="L17" i="8" s="1"/>
  <c r="F19" i="3"/>
  <c r="S9" i="3"/>
  <c r="U9" i="3" s="1"/>
  <c r="L9" i="8" s="1"/>
  <c r="R23" i="3"/>
  <c r="T23" i="3" s="1"/>
  <c r="K23" i="8" s="1"/>
  <c r="R7" i="3"/>
  <c r="T7" i="3" s="1"/>
  <c r="K7" i="8" s="1"/>
  <c r="G8" i="3"/>
  <c r="I8" i="8" s="1"/>
  <c r="S8" i="3"/>
  <c r="U8" i="3" s="1"/>
  <c r="L8" i="8" s="1"/>
  <c r="R8" i="3"/>
  <c r="T8" i="3" s="1"/>
  <c r="K8" i="8" s="1"/>
  <c r="F25" i="3"/>
  <c r="G25" i="3" s="1"/>
  <c r="I25" i="8" s="1"/>
  <c r="I25" i="4" s="1"/>
  <c r="S23" i="3"/>
  <c r="U23" i="3" s="1"/>
  <c r="L23" i="8" s="1"/>
  <c r="B27" i="4"/>
  <c r="S16" i="3"/>
  <c r="U16" i="3" s="1"/>
  <c r="L16" i="8" s="1"/>
  <c r="S20" i="3"/>
  <c r="U20" i="3" s="1"/>
  <c r="L20" i="8" s="1"/>
  <c r="R15" i="3"/>
  <c r="T15" i="3" s="1"/>
  <c r="K15" i="8" s="1"/>
  <c r="R9" i="3"/>
  <c r="T9" i="3" s="1"/>
  <c r="K9" i="8" s="1"/>
  <c r="R20" i="3"/>
  <c r="T20" i="3" s="1"/>
  <c r="K20" i="8" s="1"/>
  <c r="R17" i="3" l="1"/>
  <c r="T17" i="3" s="1"/>
  <c r="K17" i="8" s="1"/>
  <c r="V24" i="3"/>
  <c r="M24" i="8" s="1"/>
  <c r="I24" i="8"/>
  <c r="V12" i="3"/>
  <c r="M12" i="8" s="1"/>
  <c r="I12" i="8"/>
  <c r="I12" i="4" s="1"/>
  <c r="X21" i="3"/>
  <c r="O21" i="8" s="1"/>
  <c r="K21" i="8"/>
  <c r="V22" i="3"/>
  <c r="M22" i="8" s="1"/>
  <c r="M22" i="4" s="1"/>
  <c r="I22" i="8"/>
  <c r="I22" i="4" s="1"/>
  <c r="V7" i="3"/>
  <c r="M7" i="8" s="1"/>
  <c r="I7" i="8"/>
  <c r="S10" i="3"/>
  <c r="U10" i="3" s="1"/>
  <c r="L10" i="8" s="1"/>
  <c r="W21" i="3"/>
  <c r="N21" i="8" s="1"/>
  <c r="L7" i="4"/>
  <c r="I14" i="4"/>
  <c r="M14" i="4"/>
  <c r="I24" i="4"/>
  <c r="M24" i="4"/>
  <c r="I15" i="4"/>
  <c r="M15" i="4"/>
  <c r="I9" i="4"/>
  <c r="V13" i="3"/>
  <c r="I13" i="4"/>
  <c r="V25" i="3"/>
  <c r="I7" i="4"/>
  <c r="V8" i="3"/>
  <c r="M20" i="4"/>
  <c r="M12" i="4"/>
  <c r="M23" i="4"/>
  <c r="I8" i="4"/>
  <c r="V10" i="3"/>
  <c r="R13" i="3"/>
  <c r="T13" i="3" s="1"/>
  <c r="K13" i="8" s="1"/>
  <c r="R12" i="3"/>
  <c r="R10" i="3"/>
  <c r="T10" i="3" s="1"/>
  <c r="C27" i="4"/>
  <c r="S12" i="3"/>
  <c r="U12" i="3" s="1"/>
  <c r="X26" i="3"/>
  <c r="O26" i="8" s="1"/>
  <c r="W26" i="3"/>
  <c r="N26" i="8" s="1"/>
  <c r="T12" i="3"/>
  <c r="K12" i="8" s="1"/>
  <c r="R22" i="3"/>
  <c r="T22" i="3" s="1"/>
  <c r="K22" i="8" s="1"/>
  <c r="L15" i="4"/>
  <c r="I20" i="4"/>
  <c r="L16" i="4"/>
  <c r="S22" i="3"/>
  <c r="U22" i="3" s="1"/>
  <c r="K7" i="4"/>
  <c r="W7" i="3"/>
  <c r="N7" i="8" s="1"/>
  <c r="X7" i="3"/>
  <c r="O7" i="8" s="1"/>
  <c r="W20" i="3"/>
  <c r="N20" i="8" s="1"/>
  <c r="X20" i="3"/>
  <c r="O20" i="8" s="1"/>
  <c r="K16" i="4"/>
  <c r="K15" i="4"/>
  <c r="W10" i="3"/>
  <c r="N10" i="8" s="1"/>
  <c r="W23" i="3"/>
  <c r="N23" i="8" s="1"/>
  <c r="X23" i="3"/>
  <c r="O23" i="8" s="1"/>
  <c r="X9" i="3"/>
  <c r="O9" i="8" s="1"/>
  <c r="W9" i="3"/>
  <c r="N9" i="8" s="1"/>
  <c r="W17" i="3"/>
  <c r="N17" i="8" s="1"/>
  <c r="K26" i="4"/>
  <c r="W15" i="3"/>
  <c r="N15" i="8" s="1"/>
  <c r="X15" i="3"/>
  <c r="O15" i="8" s="1"/>
  <c r="L17" i="4"/>
  <c r="W24" i="3"/>
  <c r="N24" i="8" s="1"/>
  <c r="X24" i="3"/>
  <c r="O24" i="8" s="1"/>
  <c r="W16" i="3"/>
  <c r="N16" i="8" s="1"/>
  <c r="X16" i="3"/>
  <c r="O16" i="8" s="1"/>
  <c r="G19" i="3"/>
  <c r="I19" i="8" s="1"/>
  <c r="R19" i="3"/>
  <c r="T19" i="3" s="1"/>
  <c r="K19" i="8" s="1"/>
  <c r="S19" i="3"/>
  <c r="U19" i="3" s="1"/>
  <c r="L14" i="4"/>
  <c r="S25" i="3"/>
  <c r="U25" i="3" s="1"/>
  <c r="L26" i="4"/>
  <c r="I23" i="4"/>
  <c r="K22" i="4"/>
  <c r="X8" i="3"/>
  <c r="O8" i="8" s="1"/>
  <c r="W8" i="3"/>
  <c r="N8" i="8" s="1"/>
  <c r="K14" i="4"/>
  <c r="W14" i="3"/>
  <c r="N14" i="8" s="1"/>
  <c r="X14" i="3"/>
  <c r="O14" i="8" s="1"/>
  <c r="W11" i="3"/>
  <c r="N11" i="8" s="1"/>
  <c r="X11" i="3"/>
  <c r="O11" i="8" s="1"/>
  <c r="G18" i="3"/>
  <c r="I18" i="8" s="1"/>
  <c r="S18" i="3"/>
  <c r="U18" i="3" s="1"/>
  <c r="R18" i="3"/>
  <c r="T18" i="3" s="1"/>
  <c r="K18" i="8" s="1"/>
  <c r="K18" i="4" s="1"/>
  <c r="L24" i="4"/>
  <c r="R25" i="3"/>
  <c r="T25" i="3" s="1"/>
  <c r="K25" i="8" s="1"/>
  <c r="K25" i="4" s="1"/>
  <c r="L20" i="4"/>
  <c r="S13" i="3"/>
  <c r="U13" i="3" s="1"/>
  <c r="X17" i="3" l="1"/>
  <c r="O17" i="8" s="1"/>
  <c r="L22" i="8"/>
  <c r="L22" i="4" s="1"/>
  <c r="L8" i="4"/>
  <c r="L12" i="8"/>
  <c r="L12" i="4" s="1"/>
  <c r="X10" i="3"/>
  <c r="O10" i="8" s="1"/>
  <c r="K10" i="8"/>
  <c r="M7" i="4"/>
  <c r="M8" i="8"/>
  <c r="M25" i="8"/>
  <c r="M25" i="4" s="1"/>
  <c r="M9" i="4"/>
  <c r="M13" i="8"/>
  <c r="M13" i="4" s="1"/>
  <c r="L9" i="4"/>
  <c r="L13" i="8"/>
  <c r="L13" i="4" s="1"/>
  <c r="L10" i="4"/>
  <c r="L18" i="8"/>
  <c r="L18" i="4" s="1"/>
  <c r="L25" i="8"/>
  <c r="L25" i="4" s="1"/>
  <c r="L11" i="4"/>
  <c r="L19" i="8"/>
  <c r="L19" i="4" s="1"/>
  <c r="M8" i="4"/>
  <c r="M10" i="8"/>
  <c r="K8" i="4"/>
  <c r="L21" i="4"/>
  <c r="X12" i="3"/>
  <c r="L23" i="4"/>
  <c r="I10" i="4"/>
  <c r="V18" i="3"/>
  <c r="I11" i="4"/>
  <c r="V19" i="3"/>
  <c r="I19" i="4"/>
  <c r="I21" i="4"/>
  <c r="M21" i="4"/>
  <c r="I18" i="4"/>
  <c r="I17" i="4"/>
  <c r="M17" i="4"/>
  <c r="I26" i="4"/>
  <c r="M26" i="4"/>
  <c r="N24" i="4"/>
  <c r="W12" i="3"/>
  <c r="K24" i="4"/>
  <c r="O7" i="4"/>
  <c r="O24" i="4"/>
  <c r="K12" i="4"/>
  <c r="W22" i="3"/>
  <c r="X22" i="3"/>
  <c r="O15" i="4"/>
  <c r="I27" i="4"/>
  <c r="O23" i="4"/>
  <c r="K23" i="4"/>
  <c r="X18" i="3"/>
  <c r="W18" i="3"/>
  <c r="K10" i="4"/>
  <c r="K21" i="4"/>
  <c r="O21" i="4"/>
  <c r="N26" i="4"/>
  <c r="O26" i="4"/>
  <c r="W25" i="3"/>
  <c r="K13" i="4"/>
  <c r="X25" i="3"/>
  <c r="W13" i="3"/>
  <c r="K9" i="4"/>
  <c r="X13" i="3"/>
  <c r="N20" i="4"/>
  <c r="O20" i="4"/>
  <c r="K20" i="4"/>
  <c r="N14" i="4"/>
  <c r="O16" i="4"/>
  <c r="K19" i="4"/>
  <c r="N17" i="4"/>
  <c r="K17" i="4"/>
  <c r="O17" i="4"/>
  <c r="X19" i="3"/>
  <c r="K11" i="4"/>
  <c r="W19" i="3"/>
  <c r="O14" i="4"/>
  <c r="N23" i="4"/>
  <c r="N15" i="4"/>
  <c r="N16" i="4"/>
  <c r="N7" i="4"/>
  <c r="O9" i="4" l="1"/>
  <c r="O13" i="8"/>
  <c r="N22" i="8"/>
  <c r="N22" i="4" s="1"/>
  <c r="N8" i="4"/>
  <c r="N12" i="8"/>
  <c r="N12" i="4" s="1"/>
  <c r="M10" i="4"/>
  <c r="M18" i="8"/>
  <c r="M18" i="4" s="1"/>
  <c r="L27" i="4"/>
  <c r="N9" i="4"/>
  <c r="N13" i="8"/>
  <c r="O10" i="4"/>
  <c r="O18" i="8"/>
  <c r="O18" i="4" s="1"/>
  <c r="M11" i="4"/>
  <c r="M27" i="4" s="1"/>
  <c r="M19" i="8"/>
  <c r="M19" i="4" s="1"/>
  <c r="N11" i="4"/>
  <c r="N19" i="8"/>
  <c r="N19" i="4" s="1"/>
  <c r="O11" i="4"/>
  <c r="O19" i="8"/>
  <c r="O19" i="4" s="1"/>
  <c r="O13" i="4"/>
  <c r="O25" i="8"/>
  <c r="O25" i="4" s="1"/>
  <c r="N13" i="4"/>
  <c r="N25" i="8"/>
  <c r="N25" i="4" s="1"/>
  <c r="N10" i="4"/>
  <c r="N18" i="8"/>
  <c r="N18" i="4" s="1"/>
  <c r="O22" i="8"/>
  <c r="O22" i="4" s="1"/>
  <c r="O8" i="4"/>
  <c r="O12" i="8"/>
  <c r="O12" i="4" s="1"/>
  <c r="K27" i="4"/>
  <c r="N21" i="4"/>
  <c r="B5" i="6" l="1"/>
  <c r="B4" i="6" s="1"/>
  <c r="O27" i="4"/>
  <c r="H6" i="6" s="1"/>
  <c r="B6" i="6"/>
  <c r="B7" i="6" s="1"/>
  <c r="N27" i="4"/>
  <c r="C4" i="6" s="1"/>
  <c r="G5" i="6"/>
  <c r="G4" i="6" s="1"/>
  <c r="G6" i="6"/>
  <c r="G7" i="6" s="1"/>
  <c r="H4" i="6"/>
  <c r="H5" i="6"/>
  <c r="C5" i="6"/>
  <c r="C7" i="6"/>
  <c r="C6" i="6" l="1"/>
  <c r="H7" i="6"/>
</calcChain>
</file>

<file path=xl/sharedStrings.xml><?xml version="1.0" encoding="utf-8"?>
<sst xmlns="http://schemas.openxmlformats.org/spreadsheetml/2006/main" count="223" uniqueCount="90">
  <si>
    <t>Informace o odběru</t>
  </si>
  <si>
    <t>Místo odběru:</t>
  </si>
  <si>
    <t>Datum odběru:</t>
  </si>
  <si>
    <t>Odebíral:</t>
  </si>
  <si>
    <t>Hybrid</t>
  </si>
  <si>
    <t>Sušina</t>
  </si>
  <si>
    <t>NEL</t>
  </si>
  <si>
    <t>Vláknina</t>
  </si>
  <si>
    <t>NDF</t>
  </si>
  <si>
    <t>SNDF</t>
  </si>
  <si>
    <t>aktuální</t>
  </si>
  <si>
    <t>%</t>
  </si>
  <si>
    <t>MJ.kg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</si>
  <si>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</si>
  <si>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</si>
  <si>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</si>
  <si>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</si>
  <si>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</si>
  <si>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</si>
  <si>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</si>
  <si>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</si>
  <si>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</si>
  <si>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</si>
  <si>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</si>
  <si>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</si>
  <si>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</si>
  <si>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</si>
  <si>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</si>
  <si>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</si>
  <si>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</si>
  <si>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Výnos sušiny</t>
  </si>
  <si>
    <t>Obsah v CR</t>
  </si>
  <si>
    <t>Stravitelnost v CR</t>
  </si>
  <si>
    <t>Produkce mléka</t>
  </si>
  <si>
    <t>t.ha</t>
  </si>
  <si>
    <t>kg.ha tis.</t>
  </si>
  <si>
    <t>kg.t. Suš.</t>
  </si>
  <si>
    <t>Průměr</t>
  </si>
  <si>
    <t>N-látky</t>
  </si>
  <si>
    <t>Tuk</t>
  </si>
  <si>
    <t>BNLV</t>
  </si>
  <si>
    <t>Popel</t>
  </si>
  <si>
    <t>Stravitelnost</t>
  </si>
  <si>
    <t>Stráveno</t>
  </si>
  <si>
    <t>BE</t>
  </si>
  <si>
    <t>ME</t>
  </si>
  <si>
    <t>Tabulkové hodnoty pro výpočet NEL</t>
  </si>
  <si>
    <t>Obsah (g.kg)</t>
  </si>
  <si>
    <t>BNVL</t>
  </si>
  <si>
    <t>Koeficienty pro výpočet energií</t>
  </si>
  <si>
    <t>BE (MJ.g)</t>
  </si>
  <si>
    <t>ME (MJ.g)</t>
  </si>
  <si>
    <t>Org. hmota</t>
  </si>
  <si>
    <t>Korekce</t>
  </si>
  <si>
    <t>Tyto hodnoty se použijí u všech hybridů. Nelze u nich zadat analyzovanou hodnotu.</t>
  </si>
  <si>
    <t>Energie</t>
  </si>
  <si>
    <t>ME tab.</t>
  </si>
  <si>
    <t>tab.</t>
  </si>
  <si>
    <t>Škrob</t>
  </si>
  <si>
    <t>N-látky (Protein)</t>
  </si>
  <si>
    <t>ADF</t>
  </si>
  <si>
    <t>Konstanty výpočtů</t>
  </si>
  <si>
    <t>Obsah vlákniny v ADF</t>
  </si>
  <si>
    <t>Průměr produkce mléka na t.suš</t>
  </si>
  <si>
    <t>Průměr produkce mléka na hektar</t>
  </si>
  <si>
    <t>Min (hybrid)</t>
  </si>
  <si>
    <t>Max (hybrid)</t>
  </si>
  <si>
    <t>Min - graf</t>
  </si>
  <si>
    <t>Max - graf</t>
  </si>
  <si>
    <t>Tento list slouží k vygenerovaní průměru v grafu Produkce mléka.</t>
  </si>
  <si>
    <t>Tyto hodnoty se použijí u všech hybridů. Jedná se především o konstanty použité ve výpočtech / přepočtech.</t>
  </si>
  <si>
    <t>Skok</t>
  </si>
  <si>
    <t>H1</t>
  </si>
  <si>
    <t>H3</t>
  </si>
  <si>
    <t>H2</t>
  </si>
  <si>
    <t>Výnos sušiny CR</t>
  </si>
  <si>
    <t>kg.ha v tis.</t>
  </si>
  <si>
    <t>g/kg</t>
  </si>
  <si>
    <t>Výnos</t>
  </si>
  <si>
    <t>Výnos zelené hmoty</t>
  </si>
  <si>
    <t>Produkce metanu</t>
  </si>
  <si>
    <t>l.kg</t>
  </si>
  <si>
    <t>Řezanka CR</t>
  </si>
  <si>
    <t>l.kg suš.</t>
  </si>
  <si>
    <t>Strav. NDF prum. Tab</t>
  </si>
  <si>
    <t>HarvestLab hodnota</t>
  </si>
  <si>
    <t>Strav. NDF</t>
  </si>
  <si>
    <t>Vypocet</t>
  </si>
  <si>
    <t>Stanovena nebo tab.</t>
  </si>
  <si>
    <t>Harvest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</si>
</sst>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5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5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Border="1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2" fontId="0" fillId="0" borderId="0" xfId="0" applyNumberFormat="1"/>
    <xf numFmtId="0" fontId="0" fillId="0" borderId="9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0" xfId="0" applyFont="1" applyBorder="1" applyAlignment="1" applyProtection="1">
      <alignment horizontal="center"/>
      <protection hidden="1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0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2" fontId="0" fillId="0" borderId="12" xfId="0" applyNumberFormat="1" applyBorder="1" applyAlignment="1" applyProtection="1">
      <alignment horizontal="center" vertical="center"/>
      <protection hidden="1"/>
    </xf>
    <xf numFmtId="2" fontId="0" fillId="0" borderId="18" xfId="0" applyNumberForma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2" fontId="0" fillId="0" borderId="13" xfId="0" applyNumberFormat="1" applyBorder="1" applyAlignment="1" applyProtection="1">
      <alignment horizontal="center" vertical="center"/>
      <protection hidden="1"/>
    </xf>
    <xf numFmtId="2" fontId="0" fillId="0" borderId="9" xfId="0" applyNumberForma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2" fontId="2" fillId="0" borderId="16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/>
    <xf numFmtId="0" fontId="2" fillId="0" borderId="0" xfId="0" applyFont="1" applyBorder="1"/>
    <xf numFmtId="49" fontId="0" fillId="0" borderId="15" xfId="0" applyNumberFormat="1" applyBorder="1" applyAlignment="1" applyProtection="1">
      <alignment horizontal="center"/>
      <protection locked="0"/>
    </xf>
    <xf numFmtId="14" fontId="0" fillId="0" borderId="15" xfId="0" applyNumberFormat="1" applyBorder="1" applyAlignment="1" applyProtection="1">
      <alignment horizontal="center" vertical="top"/>
      <protection locked="0"/>
    </xf>
    <xf numFmtId="2" fontId="0" fillId="0" borderId="15" xfId="0" applyNumberFormat="1" applyFon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 vertical="top"/>
      <protection locked="0"/>
    </xf>
    <xf numFmtId="2" fontId="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Protection="1"/>
    <xf numFmtId="2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165" fontId="0" fillId="0" borderId="15" xfId="0" applyNumberFormat="1" applyFont="1" applyBorder="1" applyAlignment="1" applyProtection="1">
      <alignment horizontal="center"/>
    </xf>
    <xf numFmtId="165" fontId="0" fillId="0" borderId="15" xfId="0" applyNumberFormat="1" applyBorder="1" applyAlignment="1" applyProtection="1">
      <alignment horizontal="center" vertical="top"/>
    </xf>
    <xf numFmtId="165" fontId="0" fillId="0" borderId="15" xfId="0" applyNumberFormat="1" applyFont="1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0" fontId="2" fillId="0" borderId="0" xfId="0" applyFont="1"/>
    <xf numFmtId="0" fontId="2" fillId="0" borderId="0" xfId="0" applyFont="1" applyBorder="1" applyProtection="1"/>
    <xf numFmtId="2" fontId="0" fillId="0" borderId="0" xfId="0" applyNumberFormat="1" applyFont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0" fillId="0" borderId="22" xfId="0" applyFont="1" applyBorder="1" applyAlignment="1" applyProtection="1">
      <alignment horizontal="center" vertical="center" wrapText="1"/>
      <protection hidden="1"/>
    </xf>
    <xf numFmtId="0" fontId="0" fillId="0" borderId="22" xfId="0" applyBorder="1" applyAlignment="1" applyProtection="1">
      <alignment horizontal="center" vertical="center" wrapText="1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2" xfId="0" applyFont="1" applyBorder="1" applyAlignment="1" applyProtection="1">
      <alignment horizontal="center" vertical="center"/>
      <protection hidden="1"/>
    </xf>
    <xf numFmtId="2" fontId="0" fillId="0" borderId="22" xfId="0" applyNumberForma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2" fontId="0" fillId="0" borderId="0" xfId="0" applyNumberFormat="1" applyBorder="1" applyAlignment="1" applyProtection="1">
      <alignment horizontal="center"/>
    </xf>
    <xf numFmtId="0" fontId="0" fillId="0" borderId="21" xfId="0" applyFont="1" applyBorder="1" applyAlignment="1" applyProtection="1">
      <alignment horizontal="center" vertical="center" wrapText="1"/>
      <protection hidden="1"/>
    </xf>
    <xf numFmtId="0" fontId="0" fillId="0" borderId="23" xfId="0" applyFont="1" applyBorder="1" applyAlignment="1" applyProtection="1">
      <alignment horizontal="center" vertical="center"/>
      <protection hidden="1"/>
    </xf>
    <xf numFmtId="2" fontId="0" fillId="0" borderId="25" xfId="0" applyNumberFormat="1" applyBorder="1" applyAlignment="1" applyProtection="1">
      <alignment horizontal="center" vertical="center"/>
      <protection hidden="1"/>
    </xf>
    <xf numFmtId="2" fontId="0" fillId="0" borderId="26" xfId="0" applyNumberFormat="1" applyBorder="1" applyAlignment="1" applyProtection="1">
      <alignment horizontal="center" vertical="center"/>
      <protection hidden="1"/>
    </xf>
    <xf numFmtId="0" fontId="0" fillId="0" borderId="27" xfId="0" applyFont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2" fontId="0" fillId="0" borderId="31" xfId="0" applyNumberFormat="1" applyBorder="1" applyAlignment="1" applyProtection="1">
      <alignment horizontal="center" vertical="center"/>
      <protection hidden="1"/>
    </xf>
    <xf numFmtId="2" fontId="0" fillId="0" borderId="32" xfId="0" applyNumberFormat="1" applyBorder="1" applyAlignment="1" applyProtection="1">
      <alignment horizontal="center" vertical="center"/>
      <protection hidden="1"/>
    </xf>
    <xf numFmtId="2" fontId="0" fillId="0" borderId="33" xfId="0" applyNumberFormat="1" applyBorder="1" applyAlignment="1" applyProtection="1">
      <alignment horizontal="center" vertical="center"/>
      <protection hidden="1"/>
    </xf>
    <xf numFmtId="2" fontId="0" fillId="0" borderId="34" xfId="0" applyNumberFormat="1" applyBorder="1" applyAlignment="1" applyProtection="1">
      <alignment horizontal="center" vertical="center"/>
      <protection hidden="1"/>
    </xf>
    <xf numFmtId="2" fontId="0" fillId="0" borderId="35" xfId="0" applyNumberFormat="1" applyBorder="1" applyAlignment="1" applyProtection="1">
      <alignment horizontal="center" vertical="center"/>
      <protection hidden="1"/>
    </xf>
    <xf numFmtId="2" fontId="0" fillId="0" borderId="36" xfId="0" applyNumberFormat="1" applyBorder="1" applyAlignment="1" applyProtection="1">
      <alignment horizontal="center" vertical="center"/>
      <protection hidden="1"/>
    </xf>
    <xf numFmtId="2" fontId="0" fillId="0" borderId="37" xfId="0" applyNumberFormat="1" applyBorder="1" applyAlignment="1" applyProtection="1">
      <alignment horizontal="center" vertical="center"/>
      <protection hidden="1"/>
    </xf>
    <xf numFmtId="2" fontId="0" fillId="0" borderId="38" xfId="0" applyNumberFormat="1" applyBorder="1" applyAlignment="1" applyProtection="1">
      <alignment horizontal="center" vertical="center"/>
      <protection hidden="1"/>
    </xf>
    <xf numFmtId="2" fontId="0" fillId="0" borderId="39" xfId="0" applyNumberFormat="1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 wrapText="1"/>
      <protection hidden="1"/>
    </xf>
    <xf numFmtId="0" fontId="0" fillId="0" borderId="26" xfId="0" applyFont="1" applyBorder="1" applyAlignment="1" applyProtection="1">
      <alignment horizontal="center" vertical="center" wrapText="1"/>
      <protection hidden="1"/>
    </xf>
    <xf numFmtId="0" fontId="0" fillId="0" borderId="41" xfId="0" applyBorder="1" applyAlignment="1" applyProtection="1">
      <alignment horizontal="center" vertical="center" wrapText="1"/>
      <protection hidden="1"/>
    </xf>
    <xf numFmtId="2" fontId="2" fillId="0" borderId="23" xfId="0" applyNumberFormat="1" applyFont="1" applyBorder="1" applyAlignment="1" applyProtection="1">
      <alignment horizontal="center" vertical="center"/>
      <protection hidden="1"/>
    </xf>
    <xf numFmtId="2" fontId="0" fillId="0" borderId="27" xfId="0" applyNumberFormat="1" applyBorder="1" applyAlignment="1" applyProtection="1">
      <alignment horizontal="center" vertical="center"/>
      <protection hidden="1"/>
    </xf>
    <xf numFmtId="2" fontId="0" fillId="0" borderId="41" xfId="0" applyNumberFormat="1" applyBorder="1" applyAlignment="1" applyProtection="1">
      <alignment horizontal="center" vertical="center"/>
      <protection hidden="1"/>
    </xf>
    <xf numFmtId="2" fontId="2" fillId="0" borderId="42" xfId="0" applyNumberFormat="1" applyFont="1" applyBorder="1" applyAlignment="1" applyProtection="1">
      <alignment horizontal="center" vertical="center"/>
      <protection hidden="1"/>
    </xf>
    <xf numFmtId="2" fontId="2" fillId="0" borderId="43" xfId="0" applyNumberFormat="1" applyFont="1" applyBorder="1" applyAlignment="1" applyProtection="1">
      <alignment horizontal="center" vertical="center"/>
      <protection hidden="1"/>
    </xf>
    <xf numFmtId="2" fontId="2" fillId="0" borderId="44" xfId="0" applyNumberFormat="1" applyFont="1" applyBorder="1" applyAlignment="1" applyProtection="1">
      <alignment horizontal="center" vertical="center"/>
      <protection hidden="1"/>
    </xf>
    <xf numFmtId="2" fontId="0" fillId="0" borderId="46" xfId="0" applyNumberFormat="1" applyBorder="1" applyAlignment="1" applyProtection="1">
      <alignment horizontal="center" vertical="center"/>
      <protection hidden="1"/>
    </xf>
    <xf numFmtId="2" fontId="0" fillId="0" borderId="47" xfId="0" applyNumberFormat="1" applyBorder="1" applyAlignment="1" applyProtection="1">
      <alignment horizontal="center" vertical="center"/>
      <protection hidden="1"/>
    </xf>
    <xf numFmtId="2" fontId="2" fillId="0" borderId="45" xfId="0" applyNumberFormat="1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 wrapText="1"/>
      <protection hidden="1"/>
    </xf>
    <xf numFmtId="2" fontId="0" fillId="0" borderId="0" xfId="0" applyNumberFormat="1" applyProtection="1"/>
    <xf numFmtId="0" fontId="0" fillId="3" borderId="0" xfId="0" applyFill="1" applyProtection="1">
      <protection locked="0"/>
    </xf>
    <xf numFmtId="2" fontId="0" fillId="4" borderId="0" xfId="0" applyNumberFormat="1" applyFill="1" applyProtection="1"/>
    <xf numFmtId="0" fontId="0" fillId="5" borderId="0" xfId="0" applyFill="1" applyProtection="1"/>
    <xf numFmtId="0" fontId="0" fillId="0" borderId="26" xfId="0" applyBorder="1" applyAlignment="1" applyProtection="1">
      <alignment horizontal="center" vertical="center" wrapText="1"/>
      <protection hidden="1"/>
    </xf>
    <xf numFmtId="0" fontId="0" fillId="0" borderId="23" xfId="0" applyFont="1" applyBorder="1" applyAlignment="1" applyProtection="1">
      <alignment horizontal="center"/>
      <protection hidden="1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2" fontId="0" fillId="0" borderId="22" xfId="0" applyNumberFormat="1" applyFill="1" applyBorder="1" applyAlignment="1" applyProtection="1">
      <alignment horizontal="center" vertical="center"/>
      <protection hidden="1"/>
    </xf>
    <xf numFmtId="164" fontId="0" fillId="0" borderId="22" xfId="0" applyNumberFormat="1" applyFill="1" applyBorder="1" applyAlignment="1" applyProtection="1">
      <alignment horizontal="center" vertical="center"/>
      <protection hidden="1"/>
    </xf>
    <xf numFmtId="0" fontId="0" fillId="0" borderId="51" xfId="0" applyBorder="1" applyAlignment="1" applyProtection="1">
      <alignment horizontal="center" vertical="center" wrapText="1"/>
      <protection hidden="1"/>
    </xf>
    <xf numFmtId="2" fontId="0" fillId="0" borderId="52" xfId="0" applyNumberFormat="1" applyBorder="1" applyAlignment="1" applyProtection="1">
      <alignment horizontal="center" vertical="center"/>
      <protection hidden="1"/>
    </xf>
    <xf numFmtId="2" fontId="0" fillId="0" borderId="53" xfId="0" applyNumberFormat="1" applyBorder="1" applyAlignment="1" applyProtection="1">
      <alignment horizontal="center" vertical="center"/>
      <protection hidden="1"/>
    </xf>
    <xf numFmtId="2" fontId="2" fillId="0" borderId="54" xfId="0" applyNumberFormat="1" applyFont="1" applyBorder="1" applyAlignment="1" applyProtection="1">
      <alignment horizontal="center" vertical="center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2" fontId="0" fillId="0" borderId="51" xfId="0" applyNumberFormat="1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/>
      <protection hidden="1"/>
    </xf>
    <xf numFmtId="0" fontId="0" fillId="2" borderId="56" xfId="0" applyFill="1" applyBorder="1" applyAlignment="1" applyProtection="1">
      <alignment horizontal="center"/>
      <protection locked="0"/>
    </xf>
    <xf numFmtId="0" fontId="0" fillId="2" borderId="57" xfId="0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 vertical="center" wrapText="1"/>
      <protection hidden="1"/>
    </xf>
    <xf numFmtId="49" fontId="0" fillId="0" borderId="15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48" xfId="0" applyFont="1" applyBorder="1" applyAlignment="1" applyProtection="1">
      <alignment horizontal="center" vertical="center"/>
      <protection hidden="1"/>
    </xf>
    <xf numFmtId="2" fontId="0" fillId="0" borderId="49" xfId="0" applyNumberFormat="1" applyFill="1" applyBorder="1" applyAlignment="1" applyProtection="1">
      <alignment horizontal="center" vertical="center"/>
      <protection hidden="1"/>
    </xf>
    <xf numFmtId="0" fontId="0" fillId="0" borderId="77" xfId="0" applyBorder="1" applyAlignment="1" applyProtection="1">
      <alignment horizontal="center" vertical="center"/>
      <protection hidden="1"/>
    </xf>
    <xf numFmtId="0" fontId="0" fillId="0" borderId="76" xfId="0" applyFont="1" applyBorder="1" applyAlignment="1" applyProtection="1">
      <alignment horizontal="center" vertical="center"/>
      <protection hidden="1"/>
    </xf>
    <xf numFmtId="2" fontId="0" fillId="0" borderId="80" xfId="0" applyNumberFormat="1" applyBorder="1" applyAlignment="1" applyProtection="1">
      <alignment horizontal="center" vertical="center"/>
      <protection hidden="1"/>
    </xf>
    <xf numFmtId="0" fontId="1" fillId="0" borderId="0" xfId="0" applyFont="1" applyBorder="1"/>
    <xf numFmtId="0" fontId="2" fillId="0" borderId="22" xfId="0" applyFont="1" applyBorder="1" applyAlignment="1" applyProtection="1">
      <alignment horizontal="center" vertical="center" wrapText="1"/>
      <protection hidden="1"/>
    </xf>
    <xf numFmtId="2" fontId="0" fillId="0" borderId="78" xfId="0" applyNumberFormat="1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3" fillId="0" borderId="81" xfId="0" applyFont="1" applyBorder="1" applyAlignment="1" applyProtection="1">
      <alignment horizontal="center" wrapText="1"/>
      <protection hidden="1"/>
    </xf>
    <xf numFmtId="0" fontId="3" fillId="0" borderId="82" xfId="0" applyFont="1" applyBorder="1" applyAlignment="1" applyProtection="1">
      <alignment horizontal="center" wrapText="1"/>
      <protection hidden="1"/>
    </xf>
    <xf numFmtId="0" fontId="3" fillId="0" borderId="83" xfId="0" applyFont="1" applyBorder="1" applyAlignment="1" applyProtection="1">
      <alignment horizontal="center" wrapTex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49" xfId="0" applyFont="1" applyBorder="1" applyAlignment="1" applyProtection="1">
      <alignment horizontal="center" vertical="center" wrapText="1"/>
      <protection hidden="1"/>
    </xf>
    <xf numFmtId="2" fontId="4" fillId="0" borderId="22" xfId="0" applyNumberFormat="1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48" xfId="0" applyFont="1" applyBorder="1" applyAlignment="1" applyProtection="1">
      <alignment horizontal="center" vertical="center" wrapText="1"/>
      <protection hidden="1"/>
    </xf>
    <xf numFmtId="0" fontId="0" fillId="0" borderId="68" xfId="0" applyBorder="1" applyAlignment="1" applyProtection="1">
      <alignment horizontal="center" vertical="center"/>
      <protection hidden="1"/>
    </xf>
    <xf numFmtId="0" fontId="0" fillId="0" borderId="84" xfId="0" applyFont="1" applyBorder="1" applyAlignment="1" applyProtection="1">
      <alignment horizontal="center" vertical="center"/>
      <protection hidden="1"/>
    </xf>
    <xf numFmtId="0" fontId="0" fillId="0" borderId="72" xfId="0" applyBorder="1" applyAlignment="1" applyProtection="1">
      <alignment horizontal="center" vertical="center"/>
      <protection hidden="1"/>
    </xf>
    <xf numFmtId="0" fontId="0" fillId="0" borderId="82" xfId="0" applyFont="1" applyBorder="1" applyAlignment="1" applyProtection="1">
      <alignment horizontal="center" vertical="center"/>
      <protection hidden="1"/>
    </xf>
    <xf numFmtId="0" fontId="4" fillId="0" borderId="78" xfId="0" applyFont="1" applyBorder="1" applyAlignment="1" applyProtection="1">
      <alignment horizontal="center" vertical="center" wrapText="1"/>
      <protection hidden="1"/>
    </xf>
    <xf numFmtId="0" fontId="4" fillId="0" borderId="82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4" fillId="0" borderId="85" xfId="0" applyFont="1" applyBorder="1" applyAlignment="1" applyProtection="1">
      <alignment horizontal="center" vertical="center" wrapText="1"/>
      <protection hidden="1"/>
    </xf>
    <xf numFmtId="0" fontId="4" fillId="0" borderId="86" xfId="0" applyFont="1" applyBorder="1" applyAlignment="1" applyProtection="1">
      <alignment horizontal="center" vertical="center" wrapText="1"/>
      <protection hidden="1"/>
    </xf>
    <xf numFmtId="2" fontId="0" fillId="0" borderId="87" xfId="0" applyNumberFormat="1" applyBorder="1" applyAlignment="1" applyProtection="1">
      <alignment horizontal="center" vertical="center"/>
      <protection hidden="1"/>
    </xf>
    <xf numFmtId="2" fontId="0" fillId="0" borderId="88" xfId="0" applyNumberFormat="1" applyBorder="1" applyAlignment="1" applyProtection="1">
      <alignment horizontal="center" vertical="center"/>
      <protection hidden="1"/>
    </xf>
    <xf numFmtId="2" fontId="0" fillId="0" borderId="89" xfId="0" applyNumberFormat="1" applyBorder="1" applyAlignment="1" applyProtection="1">
      <alignment horizontal="center" vertical="center"/>
      <protection hidden="1"/>
    </xf>
    <xf numFmtId="2" fontId="0" fillId="0" borderId="90" xfId="0" applyNumberFormat="1" applyBorder="1" applyAlignment="1" applyProtection="1">
      <alignment horizontal="center" vertical="center"/>
      <protection hidden="1"/>
    </xf>
    <xf numFmtId="2" fontId="0" fillId="0" borderId="91" xfId="0" applyNumberFormat="1" applyBorder="1" applyAlignment="1" applyProtection="1">
      <alignment horizontal="center" vertical="center"/>
      <protection hidden="1"/>
    </xf>
    <xf numFmtId="2" fontId="0" fillId="0" borderId="92" xfId="0" applyNumberFormat="1" applyBorder="1" applyAlignment="1" applyProtection="1">
      <alignment horizontal="center" vertical="center"/>
      <protection hidden="1"/>
    </xf>
    <xf numFmtId="2" fontId="0" fillId="0" borderId="93" xfId="0" applyNumberFormat="1" applyBorder="1" applyAlignment="1" applyProtection="1">
      <alignment horizontal="center" vertical="center"/>
      <protection hidden="1"/>
    </xf>
    <xf numFmtId="0" fontId="2" fillId="0" borderId="88" xfId="0" applyFont="1" applyBorder="1" applyAlignment="1" applyProtection="1">
      <alignment horizontal="center" vertical="center" wrapText="1"/>
      <protection hidden="1"/>
    </xf>
    <xf numFmtId="0" fontId="2" fillId="0" borderId="90" xfId="0" applyFont="1" applyBorder="1" applyAlignment="1" applyProtection="1">
      <alignment horizontal="center" vertical="center" wrapText="1"/>
      <protection hidden="1"/>
    </xf>
    <xf numFmtId="0" fontId="0" fillId="0" borderId="94" xfId="0" applyFont="1" applyBorder="1" applyAlignment="1" applyProtection="1">
      <alignment horizontal="center" vertical="center"/>
      <protection hidden="1"/>
    </xf>
    <xf numFmtId="2" fontId="0" fillId="0" borderId="95" xfId="0" applyNumberFormat="1" applyBorder="1" applyAlignment="1" applyProtection="1">
      <alignment horizontal="center" vertical="center"/>
      <protection hidden="1"/>
    </xf>
    <xf numFmtId="2" fontId="0" fillId="0" borderId="67" xfId="0" applyNumberFormat="1" applyBorder="1" applyAlignment="1" applyProtection="1">
      <alignment horizontal="center" vertical="center"/>
      <protection hidden="1"/>
    </xf>
    <xf numFmtId="2" fontId="0" fillId="0" borderId="96" xfId="0" applyNumberFormat="1" applyBorder="1" applyAlignment="1" applyProtection="1">
      <alignment horizontal="center" vertical="center"/>
      <protection hidden="1"/>
    </xf>
    <xf numFmtId="2" fontId="0" fillId="0" borderId="97" xfId="0" applyNumberFormat="1" applyBorder="1" applyAlignment="1" applyProtection="1">
      <alignment horizontal="center" vertical="center"/>
      <protection hidden="1"/>
    </xf>
    <xf numFmtId="0" fontId="0" fillId="0" borderId="86" xfId="0" applyBorder="1" applyAlignment="1" applyProtection="1">
      <alignment horizontal="center" vertical="center"/>
      <protection hidden="1"/>
    </xf>
    <xf numFmtId="2" fontId="0" fillId="0" borderId="98" xfId="0" applyNumberFormat="1" applyBorder="1" applyAlignment="1" applyProtection="1">
      <alignment horizontal="center" vertical="center"/>
      <protection hidden="1"/>
    </xf>
    <xf numFmtId="2" fontId="0" fillId="0" borderId="99" xfId="0" applyNumberFormat="1" applyBorder="1" applyAlignment="1" applyProtection="1">
      <alignment horizontal="center" vertical="center"/>
      <protection hidden="1"/>
    </xf>
    <xf numFmtId="0" fontId="2" fillId="0" borderId="100" xfId="0" applyFont="1" applyBorder="1" applyAlignment="1" applyProtection="1">
      <alignment horizontal="center" vertical="center" wrapText="1"/>
      <protection hidden="1"/>
    </xf>
    <xf numFmtId="0" fontId="2" fillId="0" borderId="57" xfId="0" applyFont="1" applyBorder="1" applyAlignment="1" applyProtection="1">
      <alignment horizontal="center" vertical="center" wrapText="1"/>
      <protection hidden="1"/>
    </xf>
    <xf numFmtId="0" fontId="2" fillId="0" borderId="101" xfId="0" applyFont="1" applyBorder="1" applyAlignment="1" applyProtection="1">
      <alignment horizontal="center" vertical="center" wrapText="1"/>
      <protection hidden="1"/>
    </xf>
    <xf numFmtId="0" fontId="4" fillId="0" borderId="102" xfId="0" applyFont="1" applyBorder="1" applyAlignment="1" applyProtection="1">
      <alignment horizontal="center" vertical="center" wrapText="1"/>
      <protection hidden="1"/>
    </xf>
    <xf numFmtId="0" fontId="4" fillId="0" borderId="103" xfId="0" applyFont="1" applyBorder="1" applyAlignment="1" applyProtection="1">
      <alignment horizontal="center" vertical="center" wrapText="1"/>
      <protection hidden="1"/>
    </xf>
    <xf numFmtId="0" fontId="0" fillId="0" borderId="102" xfId="0" applyFont="1" applyBorder="1" applyAlignment="1" applyProtection="1">
      <alignment horizontal="center" vertical="center"/>
      <protection hidden="1"/>
    </xf>
    <xf numFmtId="0" fontId="0" fillId="0" borderId="103" xfId="0" applyFont="1" applyBorder="1" applyAlignment="1" applyProtection="1">
      <alignment horizontal="center" vertical="center"/>
      <protection hidden="1"/>
    </xf>
    <xf numFmtId="0" fontId="0" fillId="0" borderId="104" xfId="0" applyFont="1" applyBorder="1" applyAlignment="1" applyProtection="1">
      <alignment horizontal="center" vertical="center"/>
      <protection hidden="1"/>
    </xf>
    <xf numFmtId="0" fontId="0" fillId="0" borderId="85" xfId="0" applyFont="1" applyBorder="1" applyAlignment="1" applyProtection="1">
      <alignment horizontal="center" vertical="center"/>
      <protection hidden="1"/>
    </xf>
    <xf numFmtId="0" fontId="0" fillId="0" borderId="82" xfId="0" applyBorder="1" applyAlignment="1" applyProtection="1">
      <alignment horizontal="center" vertical="center"/>
      <protection hidden="1"/>
    </xf>
    <xf numFmtId="2" fontId="0" fillId="0" borderId="105" xfId="0" applyNumberFormat="1" applyBorder="1" applyAlignment="1" applyProtection="1">
      <alignment horizontal="center" vertical="center"/>
      <protection hidden="1"/>
    </xf>
    <xf numFmtId="2" fontId="0" fillId="0" borderId="106" xfId="0" applyNumberFormat="1" applyBorder="1" applyAlignment="1" applyProtection="1">
      <alignment horizontal="center" vertical="center"/>
      <protection hidden="1"/>
    </xf>
    <xf numFmtId="2" fontId="0" fillId="0" borderId="107" xfId="0" applyNumberFormat="1" applyBorder="1" applyAlignment="1" applyProtection="1">
      <alignment horizontal="center" vertical="center"/>
      <protection hidden="1"/>
    </xf>
    <xf numFmtId="2" fontId="0" fillId="0" borderId="108" xfId="0" applyNumberFormat="1" applyBorder="1" applyAlignment="1" applyProtection="1">
      <alignment horizontal="center" vertical="center"/>
      <protection hidden="1"/>
    </xf>
    <xf numFmtId="2" fontId="0" fillId="0" borderId="109" xfId="0" applyNumberFormat="1" applyBorder="1" applyAlignment="1" applyProtection="1">
      <alignment horizontal="center" vertical="center"/>
      <protection hidden="1"/>
    </xf>
    <xf numFmtId="2" fontId="0" fillId="0" borderId="8" xfId="0" applyNumberFormat="1" applyBorder="1" applyAlignment="1" applyProtection="1">
      <alignment horizontal="center" vertical="center"/>
      <protection hidden="1"/>
    </xf>
    <xf numFmtId="2" fontId="0" fillId="0" borderId="110" xfId="0" applyNumberFormat="1" applyBorder="1" applyAlignment="1" applyProtection="1">
      <alignment horizontal="center" vertical="center"/>
      <protection hidden="1"/>
    </xf>
    <xf numFmtId="0" fontId="3" fillId="0" borderId="78" xfId="0" applyFont="1" applyBorder="1" applyAlignment="1" applyProtection="1">
      <alignment horizontal="center" vertical="center" wrapText="1"/>
      <protection hidden="1"/>
    </xf>
    <xf numFmtId="0" fontId="3" fillId="0" borderId="42" xfId="0" applyFont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3" fillId="0" borderId="44" xfId="0" applyFont="1" applyBorder="1" applyAlignment="1" applyProtection="1">
      <alignment horizontal="center" vertical="center" wrapText="1"/>
      <protection hidden="1"/>
    </xf>
    <xf numFmtId="0" fontId="0" fillId="0" borderId="22" xfId="0" applyFont="1" applyBorder="1" applyAlignment="1">
      <alignment horizontal="center" vertical="center"/>
    </xf>
    <xf numFmtId="0" fontId="1" fillId="0" borderId="0" xfId="0" applyFont="1" applyBorder="1"/>
    <xf numFmtId="49" fontId="2" fillId="0" borderId="61" xfId="0" applyNumberFormat="1" applyFont="1" applyBorder="1" applyAlignment="1" applyProtection="1">
      <alignment horizontal="center" vertical="center" wrapText="1"/>
      <protection hidden="1"/>
    </xf>
    <xf numFmtId="49" fontId="2" fillId="0" borderId="20" xfId="0" applyNumberFormat="1" applyFont="1" applyBorder="1" applyAlignment="1" applyProtection="1">
      <alignment horizontal="center" vertical="center" wrapText="1"/>
      <protection hidden="1"/>
    </xf>
    <xf numFmtId="49" fontId="2" fillId="0" borderId="62" xfId="0" applyNumberFormat="1" applyFont="1" applyBorder="1" applyAlignment="1" applyProtection="1">
      <alignment horizontal="center" vertical="center" wrapText="1"/>
      <protection hidden="1"/>
    </xf>
    <xf numFmtId="49" fontId="2" fillId="0" borderId="55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Border="1"/>
    <xf numFmtId="0" fontId="2" fillId="0" borderId="59" xfId="0" applyFont="1" applyBorder="1" applyAlignment="1" applyProtection="1">
      <alignment horizontal="center" vertical="center" wrapText="1"/>
      <protection hidden="1"/>
    </xf>
    <xf numFmtId="0" fontId="2" fillId="0" borderId="60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0" xfId="0" applyBorder="1"/>
    <xf numFmtId="49" fontId="2" fillId="0" borderId="22" xfId="0" applyNumberFormat="1" applyFont="1" applyBorder="1" applyAlignment="1" applyProtection="1">
      <alignment horizontal="center" vertical="center" wrapText="1"/>
      <protection hidden="1"/>
    </xf>
    <xf numFmtId="0" fontId="0" fillId="0" borderId="63" xfId="0" applyFont="1" applyBorder="1" applyAlignment="1" applyProtection="1">
      <alignment horizontal="center" vertical="center" wrapText="1"/>
      <protection hidden="1"/>
    </xf>
    <xf numFmtId="0" fontId="0" fillId="0" borderId="48" xfId="0" applyFont="1" applyBorder="1" applyAlignment="1" applyProtection="1">
      <alignment horizontal="center" vertical="center" wrapText="1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63" xfId="0" applyFont="1" applyBorder="1" applyAlignment="1" applyProtection="1">
      <alignment horizontal="center" vertical="center" wrapText="1"/>
      <protection hidden="1"/>
    </xf>
    <xf numFmtId="0" fontId="2" fillId="0" borderId="48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64" xfId="0" applyFont="1" applyBorder="1" applyAlignment="1" applyProtection="1">
      <alignment horizontal="center" vertical="center" wrapText="1"/>
      <protection hidden="1"/>
    </xf>
    <xf numFmtId="0" fontId="2" fillId="0" borderId="77" xfId="0" applyFont="1" applyBorder="1" applyAlignment="1" applyProtection="1">
      <alignment horizontal="center" vertical="center" wrapText="1"/>
      <protection hidden="1"/>
    </xf>
    <xf numFmtId="0" fontId="0" fillId="0" borderId="77" xfId="0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  <protection hidden="1"/>
    </xf>
    <xf numFmtId="0" fontId="0" fillId="0" borderId="48" xfId="0" applyBorder="1" applyAlignment="1" applyProtection="1">
      <alignment horizontal="center" vertical="center" wrapText="1"/>
      <protection hidden="1"/>
    </xf>
    <xf numFmtId="49" fontId="2" fillId="0" borderId="65" xfId="0" applyNumberFormat="1" applyFont="1" applyBorder="1" applyAlignment="1" applyProtection="1">
      <alignment horizontal="center" vertical="center" wrapText="1"/>
      <protection hidden="1"/>
    </xf>
    <xf numFmtId="49" fontId="2" fillId="0" borderId="49" xfId="0" applyNumberFormat="1" applyFont="1" applyBorder="1" applyAlignment="1" applyProtection="1">
      <alignment horizontal="center" vertical="center" wrapText="1"/>
      <protection hidden="1"/>
    </xf>
    <xf numFmtId="0" fontId="2" fillId="0" borderId="66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84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49" fontId="2" fillId="0" borderId="15" xfId="0" applyNumberFormat="1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67" xfId="0" applyFont="1" applyBorder="1" applyAlignment="1" applyProtection="1">
      <alignment horizontal="center" vertical="center" wrapText="1"/>
      <protection hidden="1"/>
    </xf>
    <xf numFmtId="49" fontId="2" fillId="0" borderId="68" xfId="0" applyNumberFormat="1" applyFont="1" applyBorder="1" applyAlignment="1" applyProtection="1">
      <alignment horizontal="center" vertical="center" wrapText="1"/>
      <protection hidden="1"/>
    </xf>
    <xf numFmtId="49" fontId="2" fillId="0" borderId="69" xfId="0" applyNumberFormat="1" applyFont="1" applyBorder="1" applyAlignment="1" applyProtection="1">
      <alignment horizontal="center" vertical="center" wrapText="1"/>
      <protection hidden="1"/>
    </xf>
    <xf numFmtId="49" fontId="2" fillId="0" borderId="70" xfId="0" applyNumberFormat="1" applyFont="1" applyBorder="1" applyAlignment="1" applyProtection="1">
      <alignment horizontal="center" vertical="center" wrapText="1"/>
      <protection hidden="1"/>
    </xf>
    <xf numFmtId="49" fontId="2" fillId="0" borderId="71" xfId="0" applyNumberFormat="1" applyFont="1" applyBorder="1" applyAlignment="1" applyProtection="1">
      <alignment horizontal="center" vertical="center" wrapText="1"/>
      <protection hidden="1"/>
    </xf>
    <xf numFmtId="0" fontId="2" fillId="0" borderId="68" xfId="0" applyFont="1" applyBorder="1" applyAlignment="1" applyProtection="1">
      <alignment horizontal="center" vertical="center" wrapText="1"/>
      <protection hidden="1"/>
    </xf>
    <xf numFmtId="0" fontId="0" fillId="0" borderId="79" xfId="0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49" fontId="2" fillId="0" borderId="72" xfId="0" applyNumberFormat="1" applyFont="1" applyBorder="1" applyAlignment="1" applyProtection="1">
      <alignment horizontal="center" vertical="center" wrapText="1"/>
      <protection hidden="1"/>
    </xf>
    <xf numFmtId="49" fontId="2" fillId="0" borderId="73" xfId="0" applyNumberFormat="1" applyFont="1" applyBorder="1" applyAlignment="1" applyProtection="1">
      <alignment horizontal="center" vertical="center" wrapText="1"/>
      <protection hidden="1"/>
    </xf>
    <xf numFmtId="49" fontId="2" fillId="0" borderId="74" xfId="0" applyNumberFormat="1" applyFont="1" applyBorder="1" applyAlignment="1" applyProtection="1">
      <alignment horizontal="center" vertical="center" wrapText="1"/>
      <protection hidden="1"/>
    </xf>
    <xf numFmtId="49" fontId="2" fillId="0" borderId="75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4BD5E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cs-CZ"/>
              <a:t>Srovnání hybridů dle obsahu sušiny, škrobu</a:t>
            </a:r>
            <a:r>
              <a:rPr lang="cs-CZ" baseline="0"/>
              <a:t>, SNDF a produkce metanu</a:t>
            </a:r>
            <a:r>
              <a:rPr lang="cs-CZ"/>
              <a:t>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Sušina</c:v>
          </c:tx>
          <c:spPr>
            <a:ln>
              <a:noFill/>
            </a:ln>
          </c:spPr>
          <c:marker>
            <c:symbol val="diamond"/>
            <c:size val="10"/>
          </c:marker>
          <c:cat>
            <c:strRef>
              <c:f>'Srovnání hybridů'!$A$7:$A$26</c:f>
              <c:strCache>
                <c:ptCount val="20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</c:strCache>
            </c:strRef>
          </c:cat>
          <c:val>
            <c:numRef>
              <c:f>'Srovnání hybridů'!$B$7:$B$26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2-4107-B6BB-383DB850485D}"/>
            </c:ext>
          </c:extLst>
        </c:ser>
        <c:ser>
          <c:idx val="1"/>
          <c:order val="1"/>
          <c:tx>
            <c:v>Škrob</c:v>
          </c:tx>
          <c:spPr>
            <a:ln>
              <a:noFill/>
            </a:ln>
          </c:spPr>
          <c:marker>
            <c:symbol val="square"/>
            <c:size val="10"/>
          </c:marker>
          <c:cat>
            <c:strRef>
              <c:f>'Srovnání hybridů'!$A$7:$A$26</c:f>
              <c:strCache>
                <c:ptCount val="20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</c:strCache>
            </c:strRef>
          </c:cat>
          <c:val>
            <c:numRef>
              <c:f>'Srovnání hybridů'!$F$7:$F$26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2-4107-B6BB-383DB850485D}"/>
            </c:ext>
          </c:extLst>
        </c:ser>
        <c:ser>
          <c:idx val="2"/>
          <c:order val="2"/>
          <c:tx>
            <c:v>SNDF</c:v>
          </c:tx>
          <c:spPr>
            <a:ln>
              <a:noFill/>
            </a:ln>
          </c:spPr>
          <c:marker>
            <c:symbol val="triangle"/>
            <c:size val="10"/>
          </c:marker>
          <c:val>
            <c:numRef>
              <c:f>'Srovnání hybridů'!$J$7:$J$26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32-4107-B6BB-383DB8504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8960"/>
        <c:axId val="62471168"/>
      </c:lineChart>
      <c:lineChart>
        <c:grouping val="standard"/>
        <c:varyColors val="0"/>
        <c:ser>
          <c:idx val="3"/>
          <c:order val="3"/>
          <c:tx>
            <c:v>Produkce metanu</c:v>
          </c:tx>
          <c:spPr>
            <a:ln>
              <a:noFill/>
            </a:ln>
          </c:spPr>
          <c:marker>
            <c:symbol val="circle"/>
            <c:size val="10"/>
          </c:marker>
          <c:val>
            <c:numRef>
              <c:f>'Srovnání hybridů'!$M$7:$M$26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32-4107-B6BB-383DB8504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71584"/>
        <c:axId val="117179904"/>
      </c:lineChart>
      <c:catAx>
        <c:axId val="614489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Hybridy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2471168"/>
        <c:crosses val="autoZero"/>
        <c:auto val="1"/>
        <c:lblAlgn val="ctr"/>
        <c:lblOffset val="100"/>
        <c:noMultiLvlLbl val="0"/>
      </c:catAx>
      <c:valAx>
        <c:axId val="62471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Obsah v %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61448960"/>
        <c:crosses val="autoZero"/>
        <c:crossBetween val="between"/>
      </c:valAx>
      <c:valAx>
        <c:axId val="1171799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Produkce metanu (l.kg suš.)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5571584"/>
        <c:crosses val="max"/>
        <c:crossBetween val="between"/>
      </c:valAx>
      <c:catAx>
        <c:axId val="165571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17179904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>
            <a:alphaModFix amt="15000"/>
          </a:blip>
          <a:srcRect/>
          <a:tile tx="0" ty="0" sx="85000" sy="85000" flip="none" algn="tl"/>
        </a:blipFill>
      </c:spPr>
    </c:plotArea>
    <c:legend>
      <c:legendPos val="r"/>
      <c:layout>
        <c:manualLayout>
          <c:xMode val="edge"/>
          <c:yMode val="edge"/>
          <c:x val="0.85789857831902916"/>
          <c:y val="0.75414475732521535"/>
          <c:w val="0.12161486543236151"/>
          <c:h val="0.1527797366089129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cs-CZ"/>
              <a:t>Produkce mléka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Průměr na tunu sušiny</c:v>
          </c:tx>
          <c:xVal>
            <c:numRef>
              <c:f>'Prumery produkce mléka'!$C$4:$C$7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'Prumery produkce mléka'!$B$4:$B$7</c:f>
              <c:numCache>
                <c:formatCode>0.00</c:formatCode>
                <c:ptCount val="4"/>
                <c:pt idx="0">
                  <c:v>-200</c:v>
                </c:pt>
                <c:pt idx="1">
                  <c:v>0</c:v>
                </c:pt>
                <c:pt idx="2">
                  <c:v>0</c:v>
                </c:pt>
                <c:pt idx="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82-4268-B965-897C95E635AA}"/>
            </c:ext>
          </c:extLst>
        </c:ser>
        <c:ser>
          <c:idx val="7"/>
          <c:order val="1"/>
          <c:tx>
            <c:v>Průměr na hektar</c:v>
          </c:tx>
          <c:xVal>
            <c:numRef>
              <c:f>'Prumery produkce mléka'!$G$4:$G$7</c:f>
              <c:numCache>
                <c:formatCode>0.00</c:formatCode>
                <c:ptCount val="4"/>
                <c:pt idx="0">
                  <c:v>-5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xVal>
          <c:yVal>
            <c:numRef>
              <c:f>'Prumery produkce mléka'!$H$4:$H$7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82-4268-B965-897C95E635AA}"/>
            </c:ext>
          </c:extLst>
        </c:ser>
        <c:ser>
          <c:idx val="0"/>
          <c:order val="2"/>
          <c:tx>
            <c:strRef>
              <c:f>'Srovnání hybridů'!$A$7</c:f>
              <c:strCache>
                <c:ptCount val="1"/>
                <c:pt idx="0">
                  <c:v>H1</c:v>
                </c:pt>
              </c:strCache>
            </c:strRef>
          </c:tx>
          <c:xVal>
            <c:numRef>
              <c:f>'Srovnání hybridů'!$N$7</c:f>
            </c:numRef>
          </c:xVal>
          <c:yVal>
            <c:numRef>
              <c:f>'Srovnání hybridů'!$O$7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82-4268-B965-897C95E635AA}"/>
            </c:ext>
          </c:extLst>
        </c:ser>
        <c:ser>
          <c:idx val="1"/>
          <c:order val="3"/>
          <c:tx>
            <c:strRef>
              <c:f>'Srovnání hybridů'!$A$8</c:f>
              <c:strCache>
                <c:ptCount val="1"/>
                <c:pt idx="0">
                  <c:v>H2</c:v>
                </c:pt>
              </c:strCache>
            </c:strRef>
          </c:tx>
          <c:xVal>
            <c:numRef>
              <c:f>'Srovnání hybridů'!$N$8</c:f>
            </c:numRef>
          </c:xVal>
          <c:yVal>
            <c:numRef>
              <c:f>'Srovnání hybridů'!$O$8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82-4268-B965-897C95E635AA}"/>
            </c:ext>
          </c:extLst>
        </c:ser>
        <c:ser>
          <c:idx val="2"/>
          <c:order val="4"/>
          <c:tx>
            <c:strRef>
              <c:f>'Srovnání hybridů'!$A$9</c:f>
              <c:strCache>
                <c:ptCount val="1"/>
                <c:pt idx="0">
                  <c:v>H3</c:v>
                </c:pt>
              </c:strCache>
            </c:strRef>
          </c:tx>
          <c:xVal>
            <c:numRef>
              <c:f>'Srovnání hybridů'!$N$9</c:f>
            </c:numRef>
          </c:xVal>
          <c:yVal>
            <c:numRef>
              <c:f>'Srovnání hybridů'!$O$9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82-4268-B965-897C95E635AA}"/>
            </c:ext>
          </c:extLst>
        </c:ser>
        <c:ser>
          <c:idx val="3"/>
          <c:order val="5"/>
          <c:tx>
            <c:strRef>
              <c:f>'Srovnání hybridů'!$A$10</c:f>
              <c:strCache>
                <c:ptCount val="1"/>
                <c:pt idx="0">
                  <c:v>H4</c:v>
                </c:pt>
              </c:strCache>
            </c:strRef>
          </c:tx>
          <c:xVal>
            <c:numRef>
              <c:f>'Srovnání hybridů'!$N$10</c:f>
            </c:numRef>
          </c:xVal>
          <c:yVal>
            <c:numRef>
              <c:f>'Srovnání hybridů'!$O$10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82-4268-B965-897C95E635AA}"/>
            </c:ext>
          </c:extLst>
        </c:ser>
        <c:ser>
          <c:idx val="4"/>
          <c:order val="6"/>
          <c:tx>
            <c:strRef>
              <c:f>'Srovnání hybridů'!$A$11</c:f>
              <c:strCache>
                <c:ptCount val="1"/>
                <c:pt idx="0">
                  <c:v>H5</c:v>
                </c:pt>
              </c:strCache>
            </c:strRef>
          </c:tx>
          <c:xVal>
            <c:numRef>
              <c:f>'Srovnání hybridů'!$N$11</c:f>
            </c:numRef>
          </c:xVal>
          <c:yVal>
            <c:numRef>
              <c:f>'Srovnání hybridů'!$O$11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82-4268-B965-897C95E635AA}"/>
            </c:ext>
          </c:extLst>
        </c:ser>
        <c:ser>
          <c:idx val="5"/>
          <c:order val="7"/>
          <c:tx>
            <c:strRef>
              <c:f>'Srovnání hybridů'!$A$12</c:f>
              <c:strCache>
                <c:ptCount val="1"/>
                <c:pt idx="0">
                  <c:v>H6</c:v>
                </c:pt>
              </c:strCache>
            </c:strRef>
          </c:tx>
          <c:xVal>
            <c:numRef>
              <c:f>'Srovnání hybridů'!$N$12</c:f>
            </c:numRef>
          </c:xVal>
          <c:yVal>
            <c:numRef>
              <c:f>'Srovnání hybridů'!$O$12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82-4268-B965-897C95E635AA}"/>
            </c:ext>
          </c:extLst>
        </c:ser>
        <c:ser>
          <c:idx val="8"/>
          <c:order val="8"/>
          <c:tx>
            <c:strRef>
              <c:f>'Srovnání hybridů'!$A$13</c:f>
              <c:strCache>
                <c:ptCount val="1"/>
                <c:pt idx="0">
                  <c:v>H7</c:v>
                </c:pt>
              </c:strCache>
            </c:strRef>
          </c:tx>
          <c:xVal>
            <c:numRef>
              <c:f>'Srovnání hybridů'!$N$13</c:f>
            </c:numRef>
          </c:xVal>
          <c:yVal>
            <c:numRef>
              <c:f>'Srovnání hybridů'!$O$13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82-4268-B965-897C95E635AA}"/>
            </c:ext>
          </c:extLst>
        </c:ser>
        <c:ser>
          <c:idx val="9"/>
          <c:order val="9"/>
          <c:tx>
            <c:strRef>
              <c:f>'Srovnání hybridů'!$A$14</c:f>
              <c:strCache>
                <c:ptCount val="1"/>
                <c:pt idx="0">
                  <c:v>H8</c:v>
                </c:pt>
              </c:strCache>
            </c:strRef>
          </c:tx>
          <c:xVal>
            <c:numRef>
              <c:f>'Srovnání hybridů'!$N$14</c:f>
            </c:numRef>
          </c:xVal>
          <c:yVal>
            <c:numRef>
              <c:f>'Srovnání hybridů'!$O$14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682-4268-B965-897C95E635AA}"/>
            </c:ext>
          </c:extLst>
        </c:ser>
        <c:ser>
          <c:idx val="10"/>
          <c:order val="10"/>
          <c:tx>
            <c:strRef>
              <c:f>'Srovnání hybridů'!$A$15</c:f>
              <c:strCache>
                <c:ptCount val="1"/>
                <c:pt idx="0">
                  <c:v>H9</c:v>
                </c:pt>
              </c:strCache>
            </c:strRef>
          </c:tx>
          <c:xVal>
            <c:numRef>
              <c:f>'Srovnání hybridů'!$N$15</c:f>
            </c:numRef>
          </c:xVal>
          <c:yVal>
            <c:numRef>
              <c:f>'Srovnání hybridů'!$O$15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682-4268-B965-897C95E635AA}"/>
            </c:ext>
          </c:extLst>
        </c:ser>
        <c:ser>
          <c:idx val="11"/>
          <c:order val="11"/>
          <c:tx>
            <c:strRef>
              <c:f>'Srovnání hybridů'!$A$16</c:f>
              <c:strCache>
                <c:ptCount val="1"/>
                <c:pt idx="0">
                  <c:v>H10</c:v>
                </c:pt>
              </c:strCache>
            </c:strRef>
          </c:tx>
          <c:xVal>
            <c:numRef>
              <c:f>'Srovnání hybridů'!$N$16</c:f>
            </c:numRef>
          </c:xVal>
          <c:yVal>
            <c:numRef>
              <c:f>'Srovnání hybridů'!$O$16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682-4268-B965-897C95E635AA}"/>
            </c:ext>
          </c:extLst>
        </c:ser>
        <c:ser>
          <c:idx val="12"/>
          <c:order val="12"/>
          <c:tx>
            <c:strRef>
              <c:f>'Srovnání hybridů'!$A$17</c:f>
              <c:strCache>
                <c:ptCount val="1"/>
                <c:pt idx="0">
                  <c:v>H11</c:v>
                </c:pt>
              </c:strCache>
            </c:strRef>
          </c:tx>
          <c:xVal>
            <c:numRef>
              <c:f>'Srovnání hybridů'!$N$17</c:f>
            </c:numRef>
          </c:xVal>
          <c:yVal>
            <c:numRef>
              <c:f>'Srovnání hybridů'!$O$17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682-4268-B965-897C95E635AA}"/>
            </c:ext>
          </c:extLst>
        </c:ser>
        <c:ser>
          <c:idx val="13"/>
          <c:order val="13"/>
          <c:tx>
            <c:strRef>
              <c:f>'Srovnání hybridů'!$A$18</c:f>
              <c:strCache>
                <c:ptCount val="1"/>
                <c:pt idx="0">
                  <c:v>H12</c:v>
                </c:pt>
              </c:strCache>
            </c:strRef>
          </c:tx>
          <c:xVal>
            <c:numRef>
              <c:f>'Srovnání hybridů'!$N$18</c:f>
            </c:numRef>
          </c:xVal>
          <c:yVal>
            <c:numRef>
              <c:f>'Srovnání hybridů'!$O$18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682-4268-B965-897C95E635AA}"/>
            </c:ext>
          </c:extLst>
        </c:ser>
        <c:ser>
          <c:idx val="14"/>
          <c:order val="14"/>
          <c:tx>
            <c:strRef>
              <c:f>'Srovnání hybridů'!$A$19</c:f>
              <c:strCache>
                <c:ptCount val="1"/>
                <c:pt idx="0">
                  <c:v>H13</c:v>
                </c:pt>
              </c:strCache>
            </c:strRef>
          </c:tx>
          <c:xVal>
            <c:numRef>
              <c:f>'Srovnání hybridů'!$N$19</c:f>
            </c:numRef>
          </c:xVal>
          <c:yVal>
            <c:numRef>
              <c:f>'Srovnání hybridů'!$O$19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682-4268-B965-897C95E635AA}"/>
            </c:ext>
          </c:extLst>
        </c:ser>
        <c:ser>
          <c:idx val="15"/>
          <c:order val="15"/>
          <c:tx>
            <c:strRef>
              <c:f>'Srovnání hybridů'!$A$20</c:f>
              <c:strCache>
                <c:ptCount val="1"/>
                <c:pt idx="0">
                  <c:v>H14</c:v>
                </c:pt>
              </c:strCache>
            </c:strRef>
          </c:tx>
          <c:xVal>
            <c:numRef>
              <c:f>'Srovnání hybridů'!$N$20</c:f>
            </c:numRef>
          </c:xVal>
          <c:yVal>
            <c:numRef>
              <c:f>'Srovnání hybridů'!$O$20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682-4268-B965-897C95E635AA}"/>
            </c:ext>
          </c:extLst>
        </c:ser>
        <c:ser>
          <c:idx val="16"/>
          <c:order val="16"/>
          <c:tx>
            <c:strRef>
              <c:f>'Srovnání hybridů'!$A$21</c:f>
              <c:strCache>
                <c:ptCount val="1"/>
                <c:pt idx="0">
                  <c:v>H15</c:v>
                </c:pt>
              </c:strCache>
            </c:strRef>
          </c:tx>
          <c:xVal>
            <c:numRef>
              <c:f>'Srovnání hybridů'!$N$21</c:f>
            </c:numRef>
          </c:xVal>
          <c:yVal>
            <c:numRef>
              <c:f>'Srovnání hybridů'!$O$21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682-4268-B965-897C95E635AA}"/>
            </c:ext>
          </c:extLst>
        </c:ser>
        <c:ser>
          <c:idx val="17"/>
          <c:order val="17"/>
          <c:tx>
            <c:strRef>
              <c:f>'Srovnání hybridů'!$A$22</c:f>
              <c:strCache>
                <c:ptCount val="1"/>
                <c:pt idx="0">
                  <c:v>H16</c:v>
                </c:pt>
              </c:strCache>
            </c:strRef>
          </c:tx>
          <c:xVal>
            <c:numRef>
              <c:f>'Srovnání hybridů'!$N$22</c:f>
            </c:numRef>
          </c:xVal>
          <c:yVal>
            <c:numRef>
              <c:f>'Srovnání hybridů'!$O$22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682-4268-B965-897C95E635AA}"/>
            </c:ext>
          </c:extLst>
        </c:ser>
        <c:ser>
          <c:idx val="18"/>
          <c:order val="18"/>
          <c:tx>
            <c:strRef>
              <c:f>'Srovnání hybridů'!$A$23</c:f>
              <c:strCache>
                <c:ptCount val="1"/>
                <c:pt idx="0">
                  <c:v>H17</c:v>
                </c:pt>
              </c:strCache>
            </c:strRef>
          </c:tx>
          <c:xVal>
            <c:numRef>
              <c:f>'Srovnání hybridů'!$N$23</c:f>
            </c:numRef>
          </c:xVal>
          <c:yVal>
            <c:numRef>
              <c:f>'Srovnání hybridů'!$O$23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682-4268-B965-897C95E635AA}"/>
            </c:ext>
          </c:extLst>
        </c:ser>
        <c:ser>
          <c:idx val="19"/>
          <c:order val="19"/>
          <c:tx>
            <c:strRef>
              <c:f>'Srovnání hybridů'!$A$24</c:f>
              <c:strCache>
                <c:ptCount val="1"/>
                <c:pt idx="0">
                  <c:v>H18</c:v>
                </c:pt>
              </c:strCache>
            </c:strRef>
          </c:tx>
          <c:xVal>
            <c:numRef>
              <c:f>'Srovnání hybridů'!$N$24</c:f>
            </c:numRef>
          </c:xVal>
          <c:yVal>
            <c:numRef>
              <c:f>'Srovnání hybridů'!$O$24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682-4268-B965-897C95E635AA}"/>
            </c:ext>
          </c:extLst>
        </c:ser>
        <c:ser>
          <c:idx val="20"/>
          <c:order val="20"/>
          <c:tx>
            <c:strRef>
              <c:f>'Srovnání hybridů'!$A$25</c:f>
              <c:strCache>
                <c:ptCount val="1"/>
                <c:pt idx="0">
                  <c:v>H19</c:v>
                </c:pt>
              </c:strCache>
            </c:strRef>
          </c:tx>
          <c:xVal>
            <c:numRef>
              <c:f>'Srovnání hybridů'!$N$25</c:f>
            </c:numRef>
          </c:xVal>
          <c:yVal>
            <c:numRef>
              <c:f>'Srovnání hybridů'!$O$25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682-4268-B965-897C95E635AA}"/>
            </c:ext>
          </c:extLst>
        </c:ser>
        <c:ser>
          <c:idx val="21"/>
          <c:order val="21"/>
          <c:tx>
            <c:strRef>
              <c:f>'Srovnání hybridů'!$A$26</c:f>
              <c:strCache>
                <c:ptCount val="1"/>
                <c:pt idx="0">
                  <c:v>H20</c:v>
                </c:pt>
              </c:strCache>
            </c:strRef>
          </c:tx>
          <c:xVal>
            <c:numRef>
              <c:f>'Srovnání hybridů'!$N$26</c:f>
            </c:numRef>
          </c:xVal>
          <c:yVal>
            <c:numRef>
              <c:f>'Srovnání hybridů'!$O$26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682-4268-B965-897C95E63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05760"/>
        <c:axId val="102024320"/>
      </c:scatterChart>
      <c:valAx>
        <c:axId val="10200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kg mléka na hektar (v tis.)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02024320"/>
        <c:crosses val="autoZero"/>
        <c:crossBetween val="midCat"/>
      </c:valAx>
      <c:valAx>
        <c:axId val="102024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 kg mléka na t suš. kukuřice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102005760"/>
        <c:crosses val="autoZero"/>
        <c:crossBetween val="midCat"/>
      </c:valAx>
      <c:spPr>
        <a:blipFill dpi="0" rotWithShape="1">
          <a:blip xmlns:r="http://schemas.openxmlformats.org/officeDocument/2006/relationships" r:embed="rId1">
            <a:alphaModFix amt="15000"/>
          </a:blip>
          <a:srcRect/>
          <a:tile tx="0" ty="0" sx="85000" sy="85000" flip="none" algn="tl"/>
        </a:blipFill>
      </c:spPr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sheetProtection content="1" objects="1"/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tabSelected="1" zoomScale="80" workbookViewId="0"/>
  </sheetViews>
  <sheetProtection content="1" objects="1"/>
  <pageMargins left="0.7" right="0.7" top="0.78740157499999996" bottom="0.78740157499999996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962025</xdr:colOff>
      <xdr:row>26</xdr:row>
      <xdr:rowOff>166568</xdr:rowOff>
    </xdr:from>
    <xdr:to>
      <xdr:col>13</xdr:col>
      <xdr:colOff>451834</xdr:colOff>
      <xdr:row>38</xdr:row>
      <xdr:rowOff>28304</xdr:rowOff>
    </xdr:to>
    <xdr:pic>
      <xdr:nvPicPr>
        <xdr:cNvPr id="2" name="Obrázek 1" descr="logo_nutrivetVodotisk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2025" y="4595693"/>
          <a:ext cx="7542667" cy="181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1265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12656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3"/>
  <sheetViews>
    <sheetView showGridLines="0" zoomScaleNormal="100" workbookViewId="0">
      <selection activeCell="G5" sqref="G5"/>
    </sheetView>
  </sheetViews>
  <sheetFormatPr defaultColWidth="11.5703125" defaultRowHeight="12.75" x14ac:dyDescent="0.2"/>
  <cols>
    <col min="2" max="3" width="5.85546875" customWidth="1"/>
    <col min="6" max="6" width="11.85546875" customWidth="1"/>
    <col min="7" max="7" width="34.5703125" customWidth="1"/>
  </cols>
  <sheetData>
    <row r="2" spans="2:8" x14ac:dyDescent="0.2">
      <c r="C2" s="191" t="s">
        <v>0</v>
      </c>
      <c r="D2" s="191"/>
      <c r="E2" s="191"/>
    </row>
    <row r="3" spans="2:8" x14ac:dyDescent="0.2">
      <c r="B3" s="1"/>
      <c r="C3" s="191"/>
      <c r="D3" s="191"/>
      <c r="E3" s="191"/>
      <c r="F3" s="2"/>
      <c r="G3" s="2"/>
      <c r="H3" s="3"/>
    </row>
    <row r="4" spans="2:8" x14ac:dyDescent="0.2">
      <c r="B4" s="4"/>
      <c r="C4" s="5"/>
      <c r="H4" s="6"/>
    </row>
    <row r="5" spans="2:8" ht="15.75" x14ac:dyDescent="0.25">
      <c r="B5" s="4"/>
      <c r="C5" s="5"/>
      <c r="D5" s="192" t="s">
        <v>1</v>
      </c>
      <c r="E5" s="192"/>
      <c r="G5" s="38"/>
      <c r="H5" s="6"/>
    </row>
    <row r="6" spans="2:8" x14ac:dyDescent="0.2">
      <c r="B6" s="4"/>
      <c r="C6" s="5"/>
      <c r="H6" s="6"/>
    </row>
    <row r="7" spans="2:8" x14ac:dyDescent="0.2">
      <c r="B7" s="4"/>
      <c r="C7" s="5"/>
      <c r="H7" s="6"/>
    </row>
    <row r="8" spans="2:8" ht="15.75" x14ac:dyDescent="0.25">
      <c r="B8" s="4"/>
      <c r="C8" s="5"/>
      <c r="D8" s="192" t="s">
        <v>2</v>
      </c>
      <c r="E8" s="192"/>
      <c r="G8" s="39"/>
      <c r="H8" s="6"/>
    </row>
    <row r="9" spans="2:8" x14ac:dyDescent="0.2">
      <c r="B9" s="4"/>
      <c r="C9" s="5"/>
      <c r="H9" s="6"/>
    </row>
    <row r="10" spans="2:8" x14ac:dyDescent="0.2">
      <c r="B10" s="4"/>
      <c r="C10" s="5"/>
      <c r="H10" s="6"/>
    </row>
    <row r="11" spans="2:8" ht="15.75" x14ac:dyDescent="0.25">
      <c r="B11" s="4"/>
      <c r="C11" s="5"/>
      <c r="D11" s="192" t="s">
        <v>3</v>
      </c>
      <c r="E11" s="192"/>
      <c r="G11" s="122"/>
      <c r="H11" s="6"/>
    </row>
    <row r="12" spans="2:8" x14ac:dyDescent="0.2">
      <c r="B12" s="4"/>
      <c r="C12" s="5"/>
      <c r="H12" s="6"/>
    </row>
    <row r="13" spans="2:8" x14ac:dyDescent="0.2">
      <c r="B13" s="7"/>
      <c r="C13" s="8"/>
      <c r="D13" s="8"/>
      <c r="E13" s="8"/>
      <c r="F13" s="8"/>
      <c r="G13" s="8"/>
      <c r="H13" s="9"/>
    </row>
  </sheetData>
  <sheetProtection password="A042" sheet="1"/>
  <mergeCells count="4">
    <mergeCell ref="C2:E3"/>
    <mergeCell ref="D5:E5"/>
    <mergeCell ref="D8:E8"/>
    <mergeCell ref="D11:E11"/>
  </mergeCells>
  <pageMargins left="0.78749999999999998" right="0.78749999999999998" top="0.88611111111111107" bottom="1.0527777777777778" header="0.51180555555555551" footer="0.78749999999999998"/>
  <pageSetup paperSize="9" firstPageNumber="0" orientation="landscape" horizontalDpi="300" verticalDpi="300" r:id="rId1"/>
  <headerFooter alignWithMargins="0">
    <oddHeader xml:space="preserve">&amp;L&amp;G&amp;RVídeňská 1023, 69123 Pohořelice
tel: +420519424247, email: nutrivet@nutrivet.cz, web: www.nutrivet.cz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GridLines="0" zoomScaleNormal="100" workbookViewId="0">
      <selection activeCell="I10" sqref="I10"/>
    </sheetView>
  </sheetViews>
  <sheetFormatPr defaultRowHeight="12.75" x14ac:dyDescent="0.2"/>
  <cols>
    <col min="1" max="1" width="13" customWidth="1"/>
    <col min="2" max="8" width="11.5703125" customWidth="1"/>
    <col min="9" max="9" width="14" customWidth="1"/>
  </cols>
  <sheetData>
    <row r="1" spans="1:9" x14ac:dyDescent="0.2">
      <c r="A1" s="197" t="str">
        <f>CONCATENATE("Analýza NIR",IF(OR(NOT(ISBLANK('Informace o odběru'!G5)),NOT(ISBLANK('Informace o odběru'!G8)),NOT(ISBLANK('Informace o odběru'!G11)))," - ",""),IF(ISBLANK('Informace o odběru'!G5),"",'Informace o odběru'!G5),IF(ISBLANK('Informace o odběru'!G11),"",CONCATENATE(" (",'Informace o odběru'!G11,") ")),IF(ISBLANK('Informace o odběru'!G8),"",TEXT('Informace o odběru'!G8,"dd.mm.rrrr")))</f>
        <v>Analýza NIR</v>
      </c>
      <c r="B1" s="197"/>
      <c r="C1" s="197"/>
      <c r="D1" s="197"/>
      <c r="E1" s="197"/>
      <c r="F1" s="197"/>
      <c r="G1" s="197"/>
      <c r="H1" s="197"/>
      <c r="I1" s="197"/>
    </row>
    <row r="2" spans="1:9" ht="13.5" thickBot="1" x14ac:dyDescent="0.25">
      <c r="A2" s="10"/>
      <c r="B2" s="11"/>
    </row>
    <row r="3" spans="1:9" ht="13.5" customHeight="1" thickBot="1" x14ac:dyDescent="0.25">
      <c r="A3" s="193" t="s">
        <v>4</v>
      </c>
      <c r="B3" s="195" t="s">
        <v>79</v>
      </c>
      <c r="C3" s="198" t="s">
        <v>82</v>
      </c>
      <c r="D3" s="198"/>
      <c r="E3" s="199"/>
      <c r="F3" s="199"/>
      <c r="G3" s="199"/>
      <c r="H3" s="199"/>
      <c r="I3" s="199"/>
    </row>
    <row r="4" spans="1:9" ht="29.25" customHeight="1" thickBot="1" x14ac:dyDescent="0.25">
      <c r="A4" s="194"/>
      <c r="B4" s="196"/>
      <c r="C4" s="101" t="s">
        <v>5</v>
      </c>
      <c r="D4" s="101" t="s">
        <v>58</v>
      </c>
      <c r="E4" s="63" t="s">
        <v>59</v>
      </c>
      <c r="F4" s="63" t="s">
        <v>60</v>
      </c>
      <c r="G4" s="63" t="s">
        <v>8</v>
      </c>
      <c r="H4" s="63" t="s">
        <v>41</v>
      </c>
      <c r="I4" s="63" t="s">
        <v>86</v>
      </c>
    </row>
    <row r="5" spans="1:9" ht="13.5" thickBot="1" x14ac:dyDescent="0.25">
      <c r="A5" s="56"/>
      <c r="B5" s="117" t="s">
        <v>34</v>
      </c>
      <c r="C5" s="102" t="s">
        <v>11</v>
      </c>
      <c r="D5" s="106" t="s">
        <v>11</v>
      </c>
      <c r="E5" s="19" t="s">
        <v>11</v>
      </c>
      <c r="F5" s="19" t="s">
        <v>11</v>
      </c>
      <c r="G5" s="19" t="s">
        <v>11</v>
      </c>
      <c r="H5" s="20" t="s">
        <v>11</v>
      </c>
      <c r="I5" s="20" t="s">
        <v>11</v>
      </c>
    </row>
    <row r="6" spans="1:9" ht="27" customHeight="1" thickBot="1" x14ac:dyDescent="0.25">
      <c r="A6" s="56"/>
      <c r="B6" s="133" t="s">
        <v>85</v>
      </c>
      <c r="C6" s="134" t="s">
        <v>85</v>
      </c>
      <c r="D6" s="134" t="s">
        <v>85</v>
      </c>
      <c r="E6" s="135" t="s">
        <v>85</v>
      </c>
      <c r="F6" s="135" t="s">
        <v>85</v>
      </c>
      <c r="G6" s="135" t="s">
        <v>85</v>
      </c>
      <c r="H6" s="135" t="s">
        <v>85</v>
      </c>
      <c r="I6" s="135" t="str">
        <f>_xlfn.CONCAT("Stanovena nebo tab. (",'Konstanty výpočtů'!E9," ",'Konstanty výpočtů'!G9,")")</f>
        <v>Stanovena nebo tab. (55 %)</v>
      </c>
    </row>
    <row r="7" spans="1:9" ht="13.5" thickBot="1" x14ac:dyDescent="0.25">
      <c r="A7" s="132" t="s">
        <v>72</v>
      </c>
      <c r="B7" s="118"/>
      <c r="C7" s="103"/>
      <c r="D7" s="103"/>
      <c r="E7" s="21"/>
      <c r="F7" s="21"/>
      <c r="G7" s="21"/>
      <c r="H7" s="21"/>
      <c r="I7" s="21"/>
    </row>
    <row r="8" spans="1:9" ht="13.5" thickBot="1" x14ac:dyDescent="0.25">
      <c r="A8" s="132" t="s">
        <v>74</v>
      </c>
      <c r="B8" s="119"/>
      <c r="C8" s="104"/>
      <c r="D8" s="104"/>
      <c r="E8" s="22"/>
      <c r="F8" s="22"/>
      <c r="G8" s="22"/>
      <c r="H8" s="22"/>
      <c r="I8" s="22"/>
    </row>
    <row r="9" spans="1:9" ht="13.5" thickBot="1" x14ac:dyDescent="0.25">
      <c r="A9" s="132" t="s">
        <v>73</v>
      </c>
      <c r="B9" s="120"/>
      <c r="C9" s="105"/>
      <c r="D9" s="105"/>
      <c r="E9" s="23"/>
      <c r="F9" s="23"/>
      <c r="G9" s="23"/>
      <c r="H9" s="23"/>
      <c r="I9" s="23"/>
    </row>
    <row r="10" spans="1:9" ht="13.5" thickBot="1" x14ac:dyDescent="0.25">
      <c r="A10" s="132" t="s">
        <v>13</v>
      </c>
      <c r="B10" s="118"/>
      <c r="C10" s="103"/>
      <c r="D10" s="103"/>
      <c r="E10" s="21"/>
      <c r="F10" s="21"/>
      <c r="G10" s="21"/>
      <c r="H10" s="21"/>
      <c r="I10" s="21"/>
    </row>
    <row r="11" spans="1:9" ht="13.5" thickBot="1" x14ac:dyDescent="0.25">
      <c r="A11" s="132" t="s">
        <v>14</v>
      </c>
      <c r="B11" s="119"/>
      <c r="C11" s="104"/>
      <c r="D11" s="104"/>
      <c r="E11" s="22"/>
      <c r="F11" s="22"/>
      <c r="G11" s="22"/>
      <c r="H11" s="22"/>
      <c r="I11" s="22"/>
    </row>
    <row r="12" spans="1:9" ht="13.5" thickBot="1" x14ac:dyDescent="0.25">
      <c r="A12" s="132" t="s">
        <v>15</v>
      </c>
      <c r="B12" s="120"/>
      <c r="C12" s="105"/>
      <c r="D12" s="105"/>
      <c r="E12" s="23"/>
      <c r="F12" s="23"/>
      <c r="G12" s="23"/>
      <c r="H12" s="23"/>
      <c r="I12" s="23"/>
    </row>
    <row r="13" spans="1:9" ht="13.5" thickBot="1" x14ac:dyDescent="0.25">
      <c r="A13" s="132" t="s">
        <v>16</v>
      </c>
      <c r="B13" s="118"/>
      <c r="C13" s="103"/>
      <c r="D13" s="103"/>
      <c r="E13" s="21"/>
      <c r="F13" s="21"/>
      <c r="G13" s="21"/>
      <c r="H13" s="21"/>
      <c r="I13" s="21"/>
    </row>
    <row r="14" spans="1:9" ht="13.5" thickBot="1" x14ac:dyDescent="0.25">
      <c r="A14" s="132" t="s">
        <v>17</v>
      </c>
      <c r="B14" s="119"/>
      <c r="C14" s="104"/>
      <c r="D14" s="104"/>
      <c r="E14" s="22"/>
      <c r="F14" s="22"/>
      <c r="G14" s="22"/>
      <c r="H14" s="22"/>
      <c r="I14" s="22"/>
    </row>
    <row r="15" spans="1:9" ht="13.5" thickBot="1" x14ac:dyDescent="0.25">
      <c r="A15" s="132" t="s">
        <v>18</v>
      </c>
      <c r="B15" s="120"/>
      <c r="C15" s="105"/>
      <c r="D15" s="105"/>
      <c r="E15" s="23"/>
      <c r="F15" s="23"/>
      <c r="G15" s="23"/>
      <c r="H15" s="23"/>
      <c r="I15" s="23"/>
    </row>
    <row r="16" spans="1:9" ht="13.5" thickBot="1" x14ac:dyDescent="0.25">
      <c r="A16" s="132" t="s">
        <v>19</v>
      </c>
      <c r="B16" s="118"/>
      <c r="C16" s="103"/>
      <c r="D16" s="103"/>
      <c r="E16" s="21"/>
      <c r="F16" s="21"/>
      <c r="G16" s="21"/>
      <c r="H16" s="21"/>
      <c r="I16" s="21"/>
    </row>
    <row r="17" spans="1:9" ht="13.5" thickBot="1" x14ac:dyDescent="0.25">
      <c r="A17" s="132" t="s">
        <v>20</v>
      </c>
      <c r="B17" s="119"/>
      <c r="C17" s="104"/>
      <c r="D17" s="104"/>
      <c r="E17" s="22"/>
      <c r="F17" s="22"/>
      <c r="G17" s="22"/>
      <c r="H17" s="22"/>
      <c r="I17" s="22"/>
    </row>
    <row r="18" spans="1:9" ht="13.5" thickBot="1" x14ac:dyDescent="0.25">
      <c r="A18" s="132" t="s">
        <v>21</v>
      </c>
      <c r="B18" s="120"/>
      <c r="C18" s="105"/>
      <c r="D18" s="105"/>
      <c r="E18" s="23"/>
      <c r="F18" s="23"/>
      <c r="G18" s="23"/>
      <c r="H18" s="23"/>
      <c r="I18" s="23"/>
    </row>
    <row r="19" spans="1:9" ht="13.5" thickBot="1" x14ac:dyDescent="0.25">
      <c r="A19" s="132" t="s">
        <v>22</v>
      </c>
      <c r="B19" s="118"/>
      <c r="C19" s="103"/>
      <c r="D19" s="103"/>
      <c r="E19" s="21"/>
      <c r="F19" s="21"/>
      <c r="G19" s="21"/>
      <c r="H19" s="21"/>
      <c r="I19" s="21"/>
    </row>
    <row r="20" spans="1:9" ht="13.5" thickBot="1" x14ac:dyDescent="0.25">
      <c r="A20" s="132" t="s">
        <v>23</v>
      </c>
      <c r="B20" s="119"/>
      <c r="C20" s="104"/>
      <c r="D20" s="104"/>
      <c r="E20" s="22"/>
      <c r="F20" s="22"/>
      <c r="G20" s="22"/>
      <c r="H20" s="22"/>
      <c r="I20" s="22"/>
    </row>
    <row r="21" spans="1:9" ht="13.5" thickBot="1" x14ac:dyDescent="0.25">
      <c r="A21" s="132" t="s">
        <v>24</v>
      </c>
      <c r="B21" s="120"/>
      <c r="C21" s="105"/>
      <c r="D21" s="105"/>
      <c r="E21" s="23"/>
      <c r="F21" s="23"/>
      <c r="G21" s="23"/>
      <c r="H21" s="23"/>
      <c r="I21" s="23"/>
    </row>
    <row r="22" spans="1:9" ht="13.5" thickBot="1" x14ac:dyDescent="0.25">
      <c r="A22" s="132" t="s">
        <v>25</v>
      </c>
      <c r="B22" s="118"/>
      <c r="C22" s="103"/>
      <c r="D22" s="103"/>
      <c r="E22" s="21"/>
      <c r="F22" s="21"/>
      <c r="G22" s="21"/>
      <c r="H22" s="21"/>
      <c r="I22" s="21"/>
    </row>
    <row r="23" spans="1:9" ht="13.5" thickBot="1" x14ac:dyDescent="0.25">
      <c r="A23" s="132" t="s">
        <v>26</v>
      </c>
      <c r="B23" s="119"/>
      <c r="C23" s="104"/>
      <c r="D23" s="104"/>
      <c r="E23" s="22"/>
      <c r="F23" s="22"/>
      <c r="G23" s="22"/>
      <c r="H23" s="22"/>
      <c r="I23" s="22"/>
    </row>
    <row r="24" spans="1:9" ht="13.5" thickBot="1" x14ac:dyDescent="0.25">
      <c r="A24" s="132" t="s">
        <v>27</v>
      </c>
      <c r="B24" s="120"/>
      <c r="C24" s="105"/>
      <c r="D24" s="105"/>
      <c r="E24" s="23"/>
      <c r="F24" s="23"/>
      <c r="G24" s="23"/>
      <c r="H24" s="23"/>
      <c r="I24" s="23"/>
    </row>
    <row r="25" spans="1:9" ht="13.5" thickBot="1" x14ac:dyDescent="0.25">
      <c r="A25" s="132" t="s">
        <v>28</v>
      </c>
      <c r="B25" s="118"/>
      <c r="C25" s="103"/>
      <c r="D25" s="103"/>
      <c r="E25" s="21"/>
      <c r="F25" s="21"/>
      <c r="G25" s="21"/>
      <c r="H25" s="21"/>
      <c r="I25" s="21"/>
    </row>
    <row r="26" spans="1:9" ht="13.5" thickBot="1" x14ac:dyDescent="0.25">
      <c r="A26" s="132" t="s">
        <v>29</v>
      </c>
      <c r="B26" s="119"/>
      <c r="C26" s="104"/>
      <c r="D26" s="104"/>
      <c r="E26" s="22"/>
      <c r="F26" s="22"/>
      <c r="G26" s="22"/>
      <c r="H26" s="22"/>
      <c r="I26" s="22"/>
    </row>
  </sheetData>
  <sheetProtection algorithmName="SHA-512" hashValue="YIE4VkEgsjmnyzowa/LRXacpquBqcKgYWMaDDbKeCEgHSNMEriRGXjmm6jtRHR+1CRU9crbZKS20tHHNpZYD8g==" saltValue="hqXxvwC2ySdKJ6sZAyjZHg==" spinCount="100000" sheet="1" objects="1" scenarios="1"/>
  <mergeCells count="4">
    <mergeCell ref="A3:A4"/>
    <mergeCell ref="B3:B4"/>
    <mergeCell ref="A1:I1"/>
    <mergeCell ref="C3:I3"/>
  </mergeCells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  <headerFooter>
    <oddHeader xml:space="preserve">&amp;L&amp;G&amp;RVídeňská 1023, 69123 Pohořelice
tel: +420519424247, email: nutrivet@nutrivet.cz, web: www.nutrivet.cz 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showGridLines="0" workbookViewId="0">
      <selection activeCell="G19" sqref="G19"/>
    </sheetView>
  </sheetViews>
  <sheetFormatPr defaultRowHeight="12.75" x14ac:dyDescent="0.2"/>
  <cols>
    <col min="3" max="3" width="18.5703125" customWidth="1"/>
  </cols>
  <sheetData>
    <row r="1" spans="1:9" x14ac:dyDescent="0.2">
      <c r="A1" s="200" t="s">
        <v>70</v>
      </c>
      <c r="B1" s="200"/>
      <c r="C1" s="200"/>
      <c r="D1" s="200"/>
      <c r="E1" s="200"/>
      <c r="F1" s="200"/>
      <c r="G1" s="200"/>
      <c r="H1" s="200"/>
      <c r="I1" s="200"/>
    </row>
    <row r="3" spans="1:9" x14ac:dyDescent="0.2">
      <c r="C3" s="201" t="s">
        <v>61</v>
      </c>
      <c r="D3" s="191"/>
      <c r="E3" s="191"/>
    </row>
    <row r="4" spans="1:9" x14ac:dyDescent="0.2">
      <c r="B4" s="1"/>
      <c r="C4" s="191"/>
      <c r="D4" s="191"/>
      <c r="E4" s="191"/>
      <c r="F4" s="2"/>
      <c r="G4" s="2"/>
      <c r="H4" s="3"/>
    </row>
    <row r="5" spans="1:9" x14ac:dyDescent="0.2">
      <c r="B5" s="4"/>
      <c r="C5" s="44"/>
      <c r="D5" s="44"/>
      <c r="E5" s="5"/>
      <c r="F5" s="5"/>
      <c r="G5" s="5"/>
      <c r="H5" s="6"/>
    </row>
    <row r="6" spans="1:9" ht="13.5" thickBot="1" x14ac:dyDescent="0.25">
      <c r="B6" s="4"/>
      <c r="C6" s="5"/>
      <c r="G6" s="45"/>
      <c r="H6" s="6"/>
    </row>
    <row r="7" spans="1:9" ht="16.5" thickBot="1" x14ac:dyDescent="0.3">
      <c r="B7" s="4"/>
      <c r="C7" s="36" t="s">
        <v>62</v>
      </c>
      <c r="D7" s="36"/>
      <c r="E7" s="40">
        <v>97</v>
      </c>
      <c r="G7" s="64" t="s">
        <v>11</v>
      </c>
      <c r="H7" s="6"/>
    </row>
    <row r="8" spans="1:9" ht="16.5" thickBot="1" x14ac:dyDescent="0.3">
      <c r="B8" s="4"/>
      <c r="C8" s="129"/>
      <c r="D8" s="129"/>
      <c r="E8" s="46"/>
      <c r="G8" s="64"/>
      <c r="H8" s="6"/>
    </row>
    <row r="9" spans="1:9" ht="16.5" thickBot="1" x14ac:dyDescent="0.3">
      <c r="B9" s="4"/>
      <c r="C9" s="129" t="s">
        <v>84</v>
      </c>
      <c r="D9" s="129"/>
      <c r="E9" s="131">
        <v>55</v>
      </c>
      <c r="G9" s="64" t="s">
        <v>11</v>
      </c>
      <c r="H9" s="6"/>
    </row>
    <row r="10" spans="1:9" x14ac:dyDescent="0.2">
      <c r="B10" s="4"/>
      <c r="C10" s="5"/>
      <c r="H10" s="6"/>
    </row>
    <row r="11" spans="1:9" x14ac:dyDescent="0.2">
      <c r="B11" s="7"/>
      <c r="C11" s="8"/>
      <c r="D11" s="8"/>
      <c r="E11" s="8"/>
      <c r="F11" s="8"/>
      <c r="G11" s="8"/>
      <c r="H11" s="9"/>
    </row>
  </sheetData>
  <sheetProtection algorithmName="SHA-512" hashValue="z/iEFQHPZB9i2hcCQvQ4H6/Sq1buUgUuHMbJJ1ZFkWapO6k9gIXq+x2n5i36iZd2iUJjm2Pw4KBUVQcNjbLkyw==" saltValue="o03Sps7WtZRccU/+oYmlgg==" spinCount="100000" sheet="1"/>
  <mergeCells count="2">
    <mergeCell ref="A1:I1"/>
    <mergeCell ref="C3:E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3"/>
  <sheetViews>
    <sheetView showGridLines="0" workbookViewId="0">
      <selection activeCell="B36" sqref="B36"/>
    </sheetView>
  </sheetViews>
  <sheetFormatPr defaultRowHeight="12.75" x14ac:dyDescent="0.2"/>
  <cols>
    <col min="1" max="1" width="5.5703125" customWidth="1"/>
    <col min="3" max="3" width="13.140625" customWidth="1"/>
    <col min="5" max="5" width="11.85546875" customWidth="1"/>
    <col min="6" max="6" width="7.7109375" customWidth="1"/>
    <col min="7" max="7" width="11.85546875" customWidth="1"/>
    <col min="11" max="11" width="9.140625" customWidth="1"/>
    <col min="12" max="12" width="9.140625" hidden="1" customWidth="1"/>
  </cols>
  <sheetData>
    <row r="1" spans="1:12" x14ac:dyDescent="0.2">
      <c r="A1" s="200" t="s">
        <v>54</v>
      </c>
      <c r="B1" s="200"/>
      <c r="C1" s="200"/>
      <c r="D1" s="200"/>
      <c r="E1" s="200"/>
      <c r="F1" s="200"/>
      <c r="G1" s="200"/>
      <c r="H1" s="200"/>
      <c r="I1" s="200"/>
    </row>
    <row r="3" spans="1:12" x14ac:dyDescent="0.2">
      <c r="C3" s="201" t="s">
        <v>46</v>
      </c>
      <c r="D3" s="191"/>
      <c r="E3" s="191"/>
    </row>
    <row r="4" spans="1:12" x14ac:dyDescent="0.2">
      <c r="B4" s="1"/>
      <c r="C4" s="191"/>
      <c r="D4" s="191"/>
      <c r="E4" s="191"/>
      <c r="F4" s="2"/>
      <c r="G4" s="2"/>
      <c r="H4" s="3"/>
    </row>
    <row r="5" spans="1:12" x14ac:dyDescent="0.2">
      <c r="B5" s="4"/>
      <c r="C5" s="44"/>
      <c r="D5" s="44"/>
      <c r="E5" s="5" t="s">
        <v>47</v>
      </c>
      <c r="F5" s="5"/>
      <c r="G5" s="5" t="s">
        <v>42</v>
      </c>
      <c r="H5" s="6"/>
      <c r="L5" t="s">
        <v>43</v>
      </c>
    </row>
    <row r="6" spans="1:12" ht="13.5" thickBot="1" x14ac:dyDescent="0.25">
      <c r="B6" s="4"/>
      <c r="C6" s="5"/>
      <c r="H6" s="6"/>
    </row>
    <row r="7" spans="1:12" ht="16.5" thickBot="1" x14ac:dyDescent="0.3">
      <c r="B7" s="4"/>
      <c r="C7" s="36" t="s">
        <v>38</v>
      </c>
      <c r="D7" s="36"/>
      <c r="E7" s="46"/>
      <c r="G7" s="40">
        <v>0.6</v>
      </c>
      <c r="H7" s="6"/>
    </row>
    <row r="8" spans="1:12" x14ac:dyDescent="0.2">
      <c r="B8" s="4"/>
      <c r="H8" s="6"/>
    </row>
    <row r="9" spans="1:12" ht="13.5" thickBot="1" x14ac:dyDescent="0.25">
      <c r="B9" s="4"/>
      <c r="H9" s="6"/>
    </row>
    <row r="10" spans="1:12" ht="16.5" thickBot="1" x14ac:dyDescent="0.3">
      <c r="B10" s="4"/>
      <c r="C10" s="36" t="s">
        <v>39</v>
      </c>
      <c r="D10" s="36"/>
      <c r="E10" s="41">
        <v>30</v>
      </c>
      <c r="G10" s="41">
        <v>0.7</v>
      </c>
      <c r="H10" s="6"/>
      <c r="L10">
        <f>E10*G10</f>
        <v>21</v>
      </c>
    </row>
    <row r="11" spans="1:12" x14ac:dyDescent="0.2">
      <c r="B11" s="4"/>
      <c r="E11" s="47"/>
      <c r="H11" s="6"/>
    </row>
    <row r="12" spans="1:12" ht="13.5" thickBot="1" x14ac:dyDescent="0.25">
      <c r="B12" s="4"/>
      <c r="D12" s="5"/>
      <c r="E12" s="45"/>
      <c r="H12" s="6"/>
    </row>
    <row r="13" spans="1:12" ht="16.5" thickBot="1" x14ac:dyDescent="0.3">
      <c r="B13" s="4"/>
      <c r="C13" s="36" t="s">
        <v>7</v>
      </c>
      <c r="D13" s="36"/>
      <c r="E13" s="51"/>
      <c r="G13" s="42">
        <v>0.69</v>
      </c>
      <c r="H13" s="6"/>
    </row>
    <row r="14" spans="1:12" x14ac:dyDescent="0.2">
      <c r="B14" s="4"/>
      <c r="C14" s="52"/>
      <c r="D14" s="37"/>
      <c r="E14" s="53"/>
      <c r="F14" s="52"/>
      <c r="G14" s="52"/>
      <c r="H14" s="6"/>
    </row>
    <row r="15" spans="1:12" ht="13.5" thickBot="1" x14ac:dyDescent="0.25">
      <c r="B15" s="4"/>
      <c r="E15" s="47"/>
      <c r="H15" s="6"/>
    </row>
    <row r="16" spans="1:12" ht="16.5" thickBot="1" x14ac:dyDescent="0.3">
      <c r="B16" s="4"/>
      <c r="C16" s="36" t="s">
        <v>48</v>
      </c>
      <c r="D16" s="36"/>
      <c r="E16" s="54"/>
      <c r="G16" s="42">
        <v>0.79</v>
      </c>
      <c r="H16" s="6"/>
      <c r="K16" s="17"/>
    </row>
    <row r="17" spans="2:10" x14ac:dyDescent="0.2">
      <c r="B17" s="4"/>
      <c r="C17" s="5"/>
      <c r="H17" s="6"/>
    </row>
    <row r="18" spans="2:10" x14ac:dyDescent="0.2">
      <c r="B18" s="7"/>
      <c r="C18" s="8"/>
      <c r="D18" s="8"/>
      <c r="E18" s="8"/>
      <c r="F18" s="8"/>
      <c r="G18" s="8"/>
      <c r="H18" s="9"/>
    </row>
    <row r="21" spans="2:10" x14ac:dyDescent="0.2">
      <c r="C21" s="201" t="s">
        <v>49</v>
      </c>
      <c r="D21" s="191"/>
      <c r="E21" s="191"/>
    </row>
    <row r="22" spans="2:10" x14ac:dyDescent="0.2">
      <c r="B22" s="1"/>
      <c r="C22" s="191"/>
      <c r="D22" s="191"/>
      <c r="E22" s="191"/>
      <c r="F22" s="2"/>
      <c r="G22" s="2"/>
      <c r="H22" s="3"/>
    </row>
    <row r="23" spans="2:10" x14ac:dyDescent="0.2">
      <c r="B23" s="4"/>
      <c r="C23" s="44"/>
      <c r="D23" s="44"/>
      <c r="E23" s="5" t="s">
        <v>50</v>
      </c>
      <c r="F23" s="5"/>
      <c r="G23" s="5" t="s">
        <v>51</v>
      </c>
      <c r="H23" s="6"/>
    </row>
    <row r="24" spans="2:10" ht="13.5" thickBot="1" x14ac:dyDescent="0.25">
      <c r="B24" s="4"/>
      <c r="C24" s="5"/>
      <c r="H24" s="6"/>
    </row>
    <row r="25" spans="2:10" ht="16.5" thickBot="1" x14ac:dyDescent="0.3">
      <c r="B25" s="4"/>
      <c r="C25" s="36" t="s">
        <v>38</v>
      </c>
      <c r="D25" s="36"/>
      <c r="E25" s="48">
        <v>5.8799999999999998E-3</v>
      </c>
      <c r="G25" s="46"/>
      <c r="H25" s="6"/>
    </row>
    <row r="26" spans="2:10" x14ac:dyDescent="0.2">
      <c r="B26" s="4"/>
      <c r="H26" s="6"/>
    </row>
    <row r="27" spans="2:10" ht="13.5" thickBot="1" x14ac:dyDescent="0.25">
      <c r="B27" s="4"/>
      <c r="H27" s="6"/>
    </row>
    <row r="28" spans="2:10" ht="16.5" thickBot="1" x14ac:dyDescent="0.3">
      <c r="B28" s="4"/>
      <c r="C28" s="36" t="s">
        <v>52</v>
      </c>
      <c r="D28" s="36"/>
      <c r="E28" s="49">
        <v>1.9179999999999999E-2</v>
      </c>
      <c r="G28" s="49">
        <v>1.549E-2</v>
      </c>
      <c r="H28" s="6"/>
    </row>
    <row r="29" spans="2:10" x14ac:dyDescent="0.2">
      <c r="B29" s="4"/>
      <c r="D29" s="5"/>
      <c r="E29" s="5"/>
      <c r="H29" s="6"/>
      <c r="J29" s="47"/>
    </row>
    <row r="30" spans="2:10" ht="13.5" thickBot="1" x14ac:dyDescent="0.25">
      <c r="B30" s="4"/>
      <c r="H30" s="6"/>
    </row>
    <row r="31" spans="2:10" ht="16.5" thickBot="1" x14ac:dyDescent="0.3">
      <c r="B31" s="4"/>
      <c r="C31" s="36" t="s">
        <v>53</v>
      </c>
      <c r="D31" s="36"/>
      <c r="E31" s="50">
        <v>-0.15</v>
      </c>
      <c r="G31" s="55"/>
      <c r="H31" s="6"/>
    </row>
    <row r="32" spans="2:10" ht="15.75" x14ac:dyDescent="0.25">
      <c r="B32" s="4"/>
      <c r="C32" s="36"/>
      <c r="D32" s="36"/>
      <c r="E32" s="55"/>
      <c r="G32" s="55"/>
      <c r="H32" s="6"/>
    </row>
    <row r="33" spans="2:8" x14ac:dyDescent="0.2">
      <c r="B33" s="7"/>
      <c r="C33" s="8"/>
      <c r="D33" s="8"/>
      <c r="E33" s="8"/>
      <c r="F33" s="8"/>
      <c r="G33" s="8"/>
      <c r="H33" s="9"/>
    </row>
  </sheetData>
  <sheetProtection algorithmName="SHA-512" hashValue="T2guDPZ21w6EbU/1W1dA6533gFEQQ/0Sp5PDMrPC+ej2EDmjP3iXP2A6cD1MZgksqes/YTVVdsLoOxoDJanAiA==" saltValue="jSiLOsG8/0R4y7wP4dxxRQ==" spinCount="100000" sheet="1"/>
  <mergeCells count="3">
    <mergeCell ref="C3:E4"/>
    <mergeCell ref="C21:E22"/>
    <mergeCell ref="A1:I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4"/>
  <sheetViews>
    <sheetView showGridLines="0" zoomScale="90" zoomScaleNormal="90" workbookViewId="0">
      <selection activeCell="Q10" sqref="Q10"/>
    </sheetView>
  </sheetViews>
  <sheetFormatPr defaultColWidth="11.5703125" defaultRowHeight="12.75" x14ac:dyDescent="0.2"/>
  <cols>
    <col min="1" max="2" width="7.5703125" customWidth="1"/>
    <col min="3" max="3" width="13" customWidth="1"/>
    <col min="4" max="4" width="8.85546875" customWidth="1"/>
    <col min="5" max="15" width="8.7109375" customWidth="1"/>
    <col min="16" max="16" width="20.5703125" customWidth="1"/>
    <col min="17" max="17" width="11" customWidth="1"/>
    <col min="18" max="18" width="16.42578125" customWidth="1"/>
    <col min="19" max="19" width="10.85546875" customWidth="1"/>
    <col min="20" max="21" width="7.5703125" customWidth="1"/>
    <col min="22" max="22" width="10.42578125" customWidth="1"/>
    <col min="23" max="24" width="9.28515625" customWidth="1"/>
  </cols>
  <sheetData>
    <row r="1" spans="1:24" x14ac:dyDescent="0.2">
      <c r="A1" s="202" t="str">
        <f>'Vstupy hybridů NIRs'!A1:B1</f>
        <v>Analýza NIR</v>
      </c>
      <c r="B1" s="202"/>
    </row>
    <row r="3" spans="1:24" ht="12.75" customHeight="1" x14ac:dyDescent="0.2">
      <c r="A3" s="203" t="s">
        <v>4</v>
      </c>
      <c r="B3" s="203" t="s">
        <v>78</v>
      </c>
      <c r="C3" s="217" t="s">
        <v>75</v>
      </c>
      <c r="D3" s="209" t="s">
        <v>31</v>
      </c>
      <c r="E3" s="212"/>
      <c r="F3" s="209"/>
      <c r="G3" s="209"/>
      <c r="H3" s="209"/>
      <c r="I3" s="209"/>
      <c r="J3" s="209"/>
      <c r="K3" s="209"/>
      <c r="L3" s="209"/>
      <c r="M3" s="209"/>
      <c r="N3" s="209"/>
      <c r="O3" s="210"/>
      <c r="P3" s="57" t="s">
        <v>32</v>
      </c>
      <c r="Q3" s="208" t="s">
        <v>55</v>
      </c>
      <c r="R3" s="209"/>
      <c r="S3" s="210"/>
      <c r="T3" s="211" t="s">
        <v>6</v>
      </c>
      <c r="U3" s="208"/>
      <c r="V3" s="213" t="s">
        <v>80</v>
      </c>
      <c r="W3" s="206" t="s">
        <v>33</v>
      </c>
      <c r="X3" s="207"/>
    </row>
    <row r="4" spans="1:24" x14ac:dyDescent="0.2">
      <c r="A4" s="203"/>
      <c r="B4" s="203"/>
      <c r="C4" s="218"/>
      <c r="D4" s="96" t="s">
        <v>5</v>
      </c>
      <c r="E4" s="108" t="s">
        <v>58</v>
      </c>
      <c r="F4" s="204" t="s">
        <v>40</v>
      </c>
      <c r="G4" s="205"/>
      <c r="H4" s="65" t="s">
        <v>7</v>
      </c>
      <c r="I4" s="215" t="s">
        <v>60</v>
      </c>
      <c r="J4" s="216"/>
      <c r="K4" s="58" t="s">
        <v>8</v>
      </c>
      <c r="L4" s="215" t="s">
        <v>38</v>
      </c>
      <c r="M4" s="216"/>
      <c r="N4" s="215" t="s">
        <v>41</v>
      </c>
      <c r="O4" s="216"/>
      <c r="P4" s="58" t="s">
        <v>8</v>
      </c>
      <c r="Q4" s="59" t="s">
        <v>44</v>
      </c>
      <c r="R4" s="59" t="s">
        <v>45</v>
      </c>
      <c r="S4" s="59" t="s">
        <v>56</v>
      </c>
      <c r="T4" s="58" t="s">
        <v>10</v>
      </c>
      <c r="U4" s="121" t="s">
        <v>57</v>
      </c>
      <c r="V4" s="214"/>
      <c r="W4" s="206"/>
      <c r="X4" s="207"/>
    </row>
    <row r="5" spans="1:24" x14ac:dyDescent="0.2">
      <c r="A5" s="60"/>
      <c r="B5" s="60" t="s">
        <v>34</v>
      </c>
      <c r="C5" s="60" t="s">
        <v>34</v>
      </c>
      <c r="D5" s="60" t="s">
        <v>11</v>
      </c>
      <c r="E5" s="107" t="s">
        <v>11</v>
      </c>
      <c r="F5" s="60" t="s">
        <v>77</v>
      </c>
      <c r="G5" s="60" t="s">
        <v>11</v>
      </c>
      <c r="H5" s="60" t="s">
        <v>77</v>
      </c>
      <c r="I5" s="60" t="s">
        <v>77</v>
      </c>
      <c r="J5" s="61" t="s">
        <v>11</v>
      </c>
      <c r="K5" s="61" t="s">
        <v>11</v>
      </c>
      <c r="L5" s="60" t="s">
        <v>77</v>
      </c>
      <c r="M5" s="60" t="s">
        <v>11</v>
      </c>
      <c r="N5" s="60" t="s">
        <v>77</v>
      </c>
      <c r="O5" s="60" t="s">
        <v>11</v>
      </c>
      <c r="P5" s="61" t="s">
        <v>11</v>
      </c>
      <c r="Q5" s="61"/>
      <c r="R5" s="62"/>
      <c r="S5" s="61"/>
      <c r="T5" s="60" t="s">
        <v>12</v>
      </c>
      <c r="U5" s="123" t="s">
        <v>12</v>
      </c>
      <c r="V5" s="126" t="s">
        <v>81</v>
      </c>
      <c r="W5" s="124" t="s">
        <v>35</v>
      </c>
      <c r="X5" s="61" t="s">
        <v>36</v>
      </c>
    </row>
    <row r="6" spans="1:24" ht="30" customHeight="1" x14ac:dyDescent="0.2">
      <c r="A6" s="59"/>
      <c r="B6" s="136" t="s">
        <v>89</v>
      </c>
      <c r="C6" s="136" t="s">
        <v>87</v>
      </c>
      <c r="D6" s="136" t="s">
        <v>89</v>
      </c>
      <c r="E6" s="137" t="s">
        <v>89</v>
      </c>
      <c r="F6" s="136" t="s">
        <v>87</v>
      </c>
      <c r="G6" s="136" t="s">
        <v>87</v>
      </c>
      <c r="H6" s="136" t="s">
        <v>87</v>
      </c>
      <c r="I6" s="136" t="s">
        <v>87</v>
      </c>
      <c r="J6" s="136" t="s">
        <v>89</v>
      </c>
      <c r="K6" s="136" t="s">
        <v>89</v>
      </c>
      <c r="L6" s="136" t="s">
        <v>87</v>
      </c>
      <c r="M6" s="136" t="s">
        <v>89</v>
      </c>
      <c r="N6" s="136" t="s">
        <v>87</v>
      </c>
      <c r="O6" s="136" t="s">
        <v>89</v>
      </c>
      <c r="P6" s="136" t="s">
        <v>88</v>
      </c>
      <c r="Q6" s="136" t="s">
        <v>87</v>
      </c>
      <c r="R6" s="138" t="s">
        <v>87</v>
      </c>
      <c r="S6" s="136" t="s">
        <v>87</v>
      </c>
      <c r="T6" s="136" t="s">
        <v>87</v>
      </c>
      <c r="U6" s="139" t="s">
        <v>87</v>
      </c>
      <c r="V6" s="140" t="s">
        <v>87</v>
      </c>
      <c r="W6" s="141" t="s">
        <v>87</v>
      </c>
      <c r="X6" s="136" t="s">
        <v>87</v>
      </c>
    </row>
    <row r="7" spans="1:24" x14ac:dyDescent="0.2">
      <c r="A7" s="130" t="str">
        <f>'Vstupy hybridů NIRs'!A7</f>
        <v>H1</v>
      </c>
      <c r="B7" s="61">
        <f>'Vstupy hybridů NIRs'!B7</f>
        <v>0</v>
      </c>
      <c r="C7" s="109" t="str">
        <f t="shared" ref="C7:C26" si="0">IF(AND(ISNUMBER(B7),ISNUMBER(D7)),B7*D7/100,"")</f>
        <v/>
      </c>
      <c r="D7" s="109" t="str">
        <f>IF(ISNUMBER('Vstupy hybridů NIRs'!C7),'Vstupy hybridů NIRs'!C7,"")</f>
        <v/>
      </c>
      <c r="E7" s="109" t="str">
        <f>IF(ISNUMBER('Vstupy hybridů NIRs'!D7),'Vstupy hybridů NIRs'!D7,"")</f>
        <v/>
      </c>
      <c r="F7" s="109" t="str">
        <f>IF(AND(ISNUMBER(L7),ISNUMBER(N7),ISNUMBER(H7),ISNUMBER('Konstanty výpočtu NEL'!$E$10)),1000-(L7+N7+H7+'Konstanty výpočtu NEL'!$E$10),"")</f>
        <v/>
      </c>
      <c r="G7" s="109" t="str">
        <f>IF(ISNUMBER(F7),F7/10,"")</f>
        <v/>
      </c>
      <c r="H7" s="109" t="str">
        <f>IF(AND(ISNUMBER(I7),ISNUMBER('Konstanty výpočtů'!$E$7)),I7*'Konstanty výpočtů'!$E$7/100,"")</f>
        <v/>
      </c>
      <c r="I7" s="109" t="str">
        <f>IF(ISNUMBER(J7),J7*10,"")</f>
        <v/>
      </c>
      <c r="J7" s="109" t="str">
        <f>IF('Vstupy hybridů NIRs'!F7,'Vstupy hybridů NIRs'!F7,"")</f>
        <v/>
      </c>
      <c r="K7" s="109" t="str">
        <f>IF('Vstupy hybridů NIRs'!G7,'Vstupy hybridů NIRs'!G7,"")</f>
        <v/>
      </c>
      <c r="L7" s="109" t="str">
        <f>IF(ISNUMBER(M7),M7*10,"")</f>
        <v/>
      </c>
      <c r="M7" s="109" t="str">
        <f>IF(ISNUMBER('Vstupy hybridů NIRs'!E7),'Vstupy hybridů NIRs'!E7,"")</f>
        <v/>
      </c>
      <c r="N7" s="109" t="str">
        <f>IF(ISNUMBER(O7),O7*10,"")</f>
        <v/>
      </c>
      <c r="O7" s="109" t="str">
        <f>IF(ISNUMBER('Vstupy hybridů NIRs'!H7),'Vstupy hybridů NIRs'!H7,"")</f>
        <v/>
      </c>
      <c r="P7" s="109" t="str">
        <f>IF(ISNUMBER('Vstupy hybridů NIRs'!I7),'Vstupy hybridů NIRs'!I7,"")</f>
        <v/>
      </c>
      <c r="Q7" s="109" t="str">
        <f>IF(AND(ISNUMBER(L7),ISNUMBER(N7),ISNUMBER('Konstanty výpočtu NEL'!$E$25),ISNUMBER('Konstanty výpočtu NEL'!$E$28),ISNUMBER('Konstanty výpočtu NEL'!$E$31)),L7*'Konstanty výpočtu NEL'!$E$25+(1000-N7)*'Konstanty výpočtu NEL'!$E$28+'Konstanty výpočtu NEL'!$E$31,"")</f>
        <v/>
      </c>
      <c r="R7" s="109" t="str">
        <f>IF(AND(ISNUMBER(L7),ISNUMBER('Konstanty výpočtu NEL'!$G$7),ISNUMBER('Konstanty výpočtu NEL'!$L$10),ISNUMBER(H7),ISNUMBER(P7),ISNUMBER(F7),ISNUMBER('Konstanty výpočtu NEL'!$G$16)),'Konstanty výpočtu NEL'!$G$28*(L7*'Konstanty výpočtu NEL'!$G$7+'Konstanty výpočtu NEL'!$L$10+H7*P7/100+F7*'Konstanty výpočtu NEL'!$G$16),"")</f>
        <v/>
      </c>
      <c r="S7" s="109" t="str">
        <f>IF(AND(ISNUMBER(L7),ISNUMBER('Konstanty výpočtu NEL'!$G$7),ISNUMBER('Konstanty výpočtu NEL'!$L$10),ISNUMBER(H7),ISNUMBER('Konstanty výpočtu NEL'!$G$13),ISNUMBER(F7),ISNUMBER('Konstanty výpočtu NEL'!$G$16)),'Konstanty výpočtu NEL'!$G$28*(L7*'Konstanty výpočtu NEL'!$G$7+'Konstanty výpočtu NEL'!$L$10+H7*'Konstanty výpočtu NEL'!$G$13+F7*'Konstanty výpočtu NEL'!$G$16),"")</f>
        <v/>
      </c>
      <c r="T7" s="109" t="str">
        <f>IF(AND(ISNUMBER(Q7),ISNUMBER(R7)),R7*(0.463+0.24*R7/Q7),"")</f>
        <v/>
      </c>
      <c r="U7" s="109" t="str">
        <f>IF(AND(ISNUMBER(Q7),ISNUMBER(S7)),S7*(0.463+0.24*S7/Q7),"")</f>
        <v/>
      </c>
      <c r="V7" s="125" t="str">
        <f>IF(AND(ISNUMBER(M7),ISNUMBER(G7),ISNUMBER(H7),ISNUMBER(O7),ISNUMBER('Konstanty výpočtu NEL'!$E$10)),(15.27*M7+28.38*'Konstanty výpočtu NEL'!$E$10/10+1.12*G7+4.54*H7/10)*(100-O7)/100,"")</f>
        <v/>
      </c>
      <c r="W7" s="110" t="str">
        <f t="shared" ref="W7:W26" si="1">IF(AND(ISNUMBER(T7),ISNUMBER(C7)),T7*C7/3.17,"")</f>
        <v/>
      </c>
      <c r="X7" s="110" t="str">
        <f>IF(ISNUMBER(T7),T7*1000/3.17,"")</f>
        <v/>
      </c>
    </row>
    <row r="8" spans="1:24" x14ac:dyDescent="0.2">
      <c r="A8" s="130" t="str">
        <f>'Vstupy hybridů NIRs'!A8</f>
        <v>H2</v>
      </c>
      <c r="B8" s="61">
        <f>'Vstupy hybridů NIRs'!B8</f>
        <v>0</v>
      </c>
      <c r="C8" s="109" t="str">
        <f t="shared" si="0"/>
        <v/>
      </c>
      <c r="D8" s="109" t="str">
        <f>IF(ISNUMBER('Vstupy hybridů NIRs'!C8),'Vstupy hybridů NIRs'!C8,"")</f>
        <v/>
      </c>
      <c r="E8" s="109" t="str">
        <f>IF(ISNUMBER('Vstupy hybridů NIRs'!D8),'Vstupy hybridů NIRs'!D8,"")</f>
        <v/>
      </c>
      <c r="F8" s="109" t="str">
        <f>IF(AND(ISNUMBER(L8),ISNUMBER(N8),ISNUMBER(H8),ISNUMBER('Konstanty výpočtu NEL'!$E$10)),1000-(L8+N8+H8+'Konstanty výpočtu NEL'!$E$10),"")</f>
        <v/>
      </c>
      <c r="G8" s="109" t="str">
        <f t="shared" ref="G8:G26" si="2">IF(ISNUMBER(F8),F8/10,"")</f>
        <v/>
      </c>
      <c r="H8" s="109" t="str">
        <f>IF(AND(ISNUMBER(I8),ISNUMBER('Konstanty výpočtů'!$E$7)),I8*'Konstanty výpočtů'!$E$7/100,"")</f>
        <v/>
      </c>
      <c r="I8" s="109" t="str">
        <f t="shared" ref="I8:I26" si="3">IF(ISNUMBER(J8),J8*10,"")</f>
        <v/>
      </c>
      <c r="J8" s="109" t="str">
        <f>IF('Vstupy hybridů NIRs'!F8,'Vstupy hybridů NIRs'!F8,"")</f>
        <v/>
      </c>
      <c r="K8" s="109" t="str">
        <f>IF('Vstupy hybridů NIRs'!G8,'Vstupy hybridů NIRs'!G8,"")</f>
        <v/>
      </c>
      <c r="L8" s="109" t="str">
        <f t="shared" ref="L8:L26" si="4">IF(ISNUMBER(M8),M8*10,"")</f>
        <v/>
      </c>
      <c r="M8" s="109" t="str">
        <f>IF(ISNUMBER('Vstupy hybridů NIRs'!E8),'Vstupy hybridů NIRs'!E8,"")</f>
        <v/>
      </c>
      <c r="N8" s="109" t="str">
        <f t="shared" ref="N8:N26" si="5">IF(ISNUMBER(O8),O8*10,"")</f>
        <v/>
      </c>
      <c r="O8" s="109" t="str">
        <f>IF(ISNUMBER('Vstupy hybridů NIRs'!H8),'Vstupy hybridů NIRs'!H8,"")</f>
        <v/>
      </c>
      <c r="P8" s="109" t="str">
        <f>IF(ISNUMBER('Vstupy hybridů NIRs'!I8),'Vstupy hybridů NIRs'!I8,"")</f>
        <v/>
      </c>
      <c r="Q8" s="109" t="str">
        <f>IF(AND(ISNUMBER(L8),ISNUMBER(N8),ISNUMBER('Konstanty výpočtu NEL'!$E$25),ISNUMBER('Konstanty výpočtu NEL'!$E$28),ISNUMBER('Konstanty výpočtu NEL'!$E$31)),L8*'Konstanty výpočtu NEL'!$E$25+(1000-N8)*'Konstanty výpočtu NEL'!$E$28+'Konstanty výpočtu NEL'!$E$31,"")</f>
        <v/>
      </c>
      <c r="R8" s="109" t="str">
        <f>IF(AND(ISNUMBER(L8),ISNUMBER('Konstanty výpočtu NEL'!$G$7),ISNUMBER('Konstanty výpočtu NEL'!$L$10),ISNUMBER(H8),ISNUMBER(P8),ISNUMBER(F8),ISNUMBER('Konstanty výpočtu NEL'!$G$16)),'Konstanty výpočtu NEL'!$G$28*(L8*'Konstanty výpočtu NEL'!$G$7+'Konstanty výpočtu NEL'!$L$10+H8*P8/100+F8*'Konstanty výpočtu NEL'!$G$16),"")</f>
        <v/>
      </c>
      <c r="S8" s="109" t="str">
        <f>IF(AND(ISNUMBER(L8),ISNUMBER('Konstanty výpočtu NEL'!$G$7),ISNUMBER('Konstanty výpočtu NEL'!$L$10),ISNUMBER(H8),ISNUMBER('Konstanty výpočtu NEL'!$G$13),ISNUMBER(F8),ISNUMBER('Konstanty výpočtu NEL'!$G$16)),'Konstanty výpočtu NEL'!$G$28*(L8*'Konstanty výpočtu NEL'!$G$7+'Konstanty výpočtu NEL'!$L$10+H8*'Konstanty výpočtu NEL'!$G$13+F8*'Konstanty výpočtu NEL'!$G$16),"")</f>
        <v/>
      </c>
      <c r="T8" s="109" t="str">
        <f t="shared" ref="T8:T26" si="6">IF(AND(ISNUMBER(Q8),ISNUMBER(R8)),R8*(0.463+0.24*R8/Q8),"")</f>
        <v/>
      </c>
      <c r="U8" s="109" t="str">
        <f t="shared" ref="U8:U26" si="7">IF(AND(ISNUMBER(Q8),ISNUMBER(S8)),S8*(0.463+0.24*S8/Q8),"")</f>
        <v/>
      </c>
      <c r="V8" s="125" t="str">
        <f>IF(AND(ISNUMBER(M8),ISNUMBER(G8),ISNUMBER(H8),ISNUMBER(O8),ISNUMBER('Konstanty výpočtu NEL'!$E$10)),(15.27*M8+28.38*'Konstanty výpočtu NEL'!$E$10/10+1.12*G8+4.54*H8/10)*(100-O8)/100,"")</f>
        <v/>
      </c>
      <c r="W8" s="110" t="str">
        <f t="shared" si="1"/>
        <v/>
      </c>
      <c r="X8" s="110" t="str">
        <f t="shared" ref="X8:X26" si="8">IF(ISNUMBER(T8),T8*1000/3.17,"")</f>
        <v/>
      </c>
    </row>
    <row r="9" spans="1:24" x14ac:dyDescent="0.2">
      <c r="A9" s="130" t="str">
        <f>'Vstupy hybridů NIRs'!A9</f>
        <v>H3</v>
      </c>
      <c r="B9" s="61">
        <f>'Vstupy hybridů NIRs'!B9</f>
        <v>0</v>
      </c>
      <c r="C9" s="109" t="str">
        <f t="shared" si="0"/>
        <v/>
      </c>
      <c r="D9" s="109" t="str">
        <f>IF(ISNUMBER('Vstupy hybridů NIRs'!C9),'Vstupy hybridů NIRs'!C9,"")</f>
        <v/>
      </c>
      <c r="E9" s="109" t="str">
        <f>IF(ISNUMBER('Vstupy hybridů NIRs'!D9),'Vstupy hybridů NIRs'!D9,"")</f>
        <v/>
      </c>
      <c r="F9" s="109" t="str">
        <f>IF(AND(ISNUMBER(L9),ISNUMBER(N9),ISNUMBER(H9),ISNUMBER('Konstanty výpočtu NEL'!$E$10)),1000-(L9+N9+H9+'Konstanty výpočtu NEL'!$E$10),"")</f>
        <v/>
      </c>
      <c r="G9" s="109" t="str">
        <f t="shared" si="2"/>
        <v/>
      </c>
      <c r="H9" s="109" t="str">
        <f>IF(AND(ISNUMBER(I9),ISNUMBER('Konstanty výpočtů'!$E$7)),I9*'Konstanty výpočtů'!$E$7/100,"")</f>
        <v/>
      </c>
      <c r="I9" s="109" t="str">
        <f t="shared" si="3"/>
        <v/>
      </c>
      <c r="J9" s="109" t="str">
        <f>IF('Vstupy hybridů NIRs'!F9,'Vstupy hybridů NIRs'!F9,"")</f>
        <v/>
      </c>
      <c r="K9" s="109" t="str">
        <f>IF('Vstupy hybridů NIRs'!G9,'Vstupy hybridů NIRs'!G9,"")</f>
        <v/>
      </c>
      <c r="L9" s="109" t="str">
        <f t="shared" si="4"/>
        <v/>
      </c>
      <c r="M9" s="109" t="str">
        <f>IF(ISNUMBER('Vstupy hybridů NIRs'!E9),'Vstupy hybridů NIRs'!E9,"")</f>
        <v/>
      </c>
      <c r="N9" s="109" t="str">
        <f t="shared" si="5"/>
        <v/>
      </c>
      <c r="O9" s="109" t="str">
        <f>IF(ISNUMBER('Vstupy hybridů NIRs'!H9),'Vstupy hybridů NIRs'!H9,"")</f>
        <v/>
      </c>
      <c r="P9" s="109" t="str">
        <f>IF(ISNUMBER('Vstupy hybridů NIRs'!I9),'Vstupy hybridů NIRs'!I9,"")</f>
        <v/>
      </c>
      <c r="Q9" s="109" t="str">
        <f>IF(AND(ISNUMBER(L9),ISNUMBER(N9),ISNUMBER('Konstanty výpočtu NEL'!$E$25),ISNUMBER('Konstanty výpočtu NEL'!$E$28),ISNUMBER('Konstanty výpočtu NEL'!$E$31)),L9*'Konstanty výpočtu NEL'!$E$25+(1000-N9)*'Konstanty výpočtu NEL'!$E$28+'Konstanty výpočtu NEL'!$E$31,"")</f>
        <v/>
      </c>
      <c r="R9" s="109" t="str">
        <f>IF(AND(ISNUMBER(L9),ISNUMBER('Konstanty výpočtu NEL'!$G$7),ISNUMBER('Konstanty výpočtu NEL'!$L$10),ISNUMBER(H9),ISNUMBER(P9),ISNUMBER(F9),ISNUMBER('Konstanty výpočtu NEL'!$G$16)),'Konstanty výpočtu NEL'!$G$28*(L9*'Konstanty výpočtu NEL'!$G$7+'Konstanty výpočtu NEL'!$L$10+H9*P9/100+F9*'Konstanty výpočtu NEL'!$G$16),"")</f>
        <v/>
      </c>
      <c r="S9" s="109" t="str">
        <f>IF(AND(ISNUMBER(L9),ISNUMBER('Konstanty výpočtu NEL'!$G$7),ISNUMBER('Konstanty výpočtu NEL'!$L$10),ISNUMBER(H9),ISNUMBER('Konstanty výpočtu NEL'!$G$13),ISNUMBER(F9),ISNUMBER('Konstanty výpočtu NEL'!$G$16)),'Konstanty výpočtu NEL'!$G$28*(L9*'Konstanty výpočtu NEL'!$G$7+'Konstanty výpočtu NEL'!$L$10+H9*'Konstanty výpočtu NEL'!$G$13+F9*'Konstanty výpočtu NEL'!$G$16),"")</f>
        <v/>
      </c>
      <c r="T9" s="109" t="str">
        <f t="shared" si="6"/>
        <v/>
      </c>
      <c r="U9" s="109" t="str">
        <f t="shared" si="7"/>
        <v/>
      </c>
      <c r="V9" s="125" t="str">
        <f>IF(AND(ISNUMBER(M9),ISNUMBER(G9),ISNUMBER(H9),ISNUMBER(O9),ISNUMBER('Konstanty výpočtu NEL'!$E$10)),(15.27*M9+28.38*'Konstanty výpočtu NEL'!$E$10/10+1.12*G9+4.54*H9/10)*(100-O9)/100,"")</f>
        <v/>
      </c>
      <c r="W9" s="110" t="str">
        <f t="shared" si="1"/>
        <v/>
      </c>
      <c r="X9" s="110" t="str">
        <f t="shared" si="8"/>
        <v/>
      </c>
    </row>
    <row r="10" spans="1:24" ht="12.75" customHeight="1" x14ac:dyDescent="0.2">
      <c r="A10" s="130" t="str">
        <f>'Vstupy hybridů NIRs'!A10</f>
        <v>H4</v>
      </c>
      <c r="B10" s="61">
        <f>'Vstupy hybridů NIRs'!B10</f>
        <v>0</v>
      </c>
      <c r="C10" s="109" t="str">
        <f t="shared" si="0"/>
        <v/>
      </c>
      <c r="D10" s="109" t="str">
        <f>IF(ISNUMBER('Vstupy hybridů NIRs'!C10),'Vstupy hybridů NIRs'!C10,"")</f>
        <v/>
      </c>
      <c r="E10" s="109" t="str">
        <f>IF(ISNUMBER('Vstupy hybridů NIRs'!D10),'Vstupy hybridů NIRs'!D10,"")</f>
        <v/>
      </c>
      <c r="F10" s="109" t="str">
        <f>IF(AND(ISNUMBER(L10),ISNUMBER(N10),ISNUMBER(H10),ISNUMBER('Konstanty výpočtu NEL'!$E$10)),1000-(L10+N10+H10+'Konstanty výpočtu NEL'!$E$10),"")</f>
        <v/>
      </c>
      <c r="G10" s="109" t="str">
        <f t="shared" si="2"/>
        <v/>
      </c>
      <c r="H10" s="109" t="str">
        <f>IF(AND(ISNUMBER(I10),ISNUMBER('Konstanty výpočtů'!$E$7)),I10*'Konstanty výpočtů'!$E$7/100,"")</f>
        <v/>
      </c>
      <c r="I10" s="109" t="str">
        <f t="shared" si="3"/>
        <v/>
      </c>
      <c r="J10" s="109" t="str">
        <f>IF('Vstupy hybridů NIRs'!F10,'Vstupy hybridů NIRs'!F10,"")</f>
        <v/>
      </c>
      <c r="K10" s="109" t="str">
        <f>IF('Vstupy hybridů NIRs'!G10,'Vstupy hybridů NIRs'!G10,"")</f>
        <v/>
      </c>
      <c r="L10" s="109" t="str">
        <f t="shared" si="4"/>
        <v/>
      </c>
      <c r="M10" s="109" t="str">
        <f>IF(ISNUMBER('Vstupy hybridů NIRs'!E10),'Vstupy hybridů NIRs'!E10,"")</f>
        <v/>
      </c>
      <c r="N10" s="109" t="str">
        <f t="shared" si="5"/>
        <v/>
      </c>
      <c r="O10" s="109" t="str">
        <f>IF(ISNUMBER('Vstupy hybridů NIRs'!H10),'Vstupy hybridů NIRs'!H10,"")</f>
        <v/>
      </c>
      <c r="P10" s="109" t="str">
        <f>IF(ISNUMBER('Vstupy hybridů NIRs'!I10),'Vstupy hybridů NIRs'!I10,"")</f>
        <v/>
      </c>
      <c r="Q10" s="109" t="str">
        <f>IF(AND(ISNUMBER(L10),ISNUMBER(N10),ISNUMBER('Konstanty výpočtu NEL'!$E$25),ISNUMBER('Konstanty výpočtu NEL'!$E$28),ISNUMBER('Konstanty výpočtu NEL'!$E$31)),L10*'Konstanty výpočtu NEL'!$E$25+(1000-N10)*'Konstanty výpočtu NEL'!$E$28+'Konstanty výpočtu NEL'!$E$31,"")</f>
        <v/>
      </c>
      <c r="R10" s="109" t="str">
        <f>IF(AND(ISNUMBER(L10),ISNUMBER('Konstanty výpočtu NEL'!$G$7),ISNUMBER('Konstanty výpočtu NEL'!$L$10),ISNUMBER(H10),ISNUMBER(P10),ISNUMBER(F10),ISNUMBER('Konstanty výpočtu NEL'!$G$16)),'Konstanty výpočtu NEL'!$G$28*(L10*'Konstanty výpočtu NEL'!$G$7+'Konstanty výpočtu NEL'!$L$10+H10*P10/100+F10*'Konstanty výpočtu NEL'!$G$16),"")</f>
        <v/>
      </c>
      <c r="S10" s="109" t="str">
        <f>IF(AND(ISNUMBER(L10),ISNUMBER('Konstanty výpočtu NEL'!$G$7),ISNUMBER('Konstanty výpočtu NEL'!$L$10),ISNUMBER(H10),ISNUMBER('Konstanty výpočtu NEL'!$G$13),ISNUMBER(F10),ISNUMBER('Konstanty výpočtu NEL'!$G$16)),'Konstanty výpočtu NEL'!$G$28*(L10*'Konstanty výpočtu NEL'!$G$7+'Konstanty výpočtu NEL'!$L$10+H10*'Konstanty výpočtu NEL'!$G$13+F10*'Konstanty výpočtu NEL'!$G$16),"")</f>
        <v/>
      </c>
      <c r="T10" s="109" t="str">
        <f t="shared" si="6"/>
        <v/>
      </c>
      <c r="U10" s="109" t="str">
        <f t="shared" si="7"/>
        <v/>
      </c>
      <c r="V10" s="125" t="str">
        <f>IF(AND(ISNUMBER(M10),ISNUMBER(G10),ISNUMBER(H10),ISNUMBER(O10),ISNUMBER('Konstanty výpočtu NEL'!$E$10)),(15.27*M10+28.38*'Konstanty výpočtu NEL'!$E$10/10+1.12*G10+4.54*H10/10)*(100-O10)/100,"")</f>
        <v/>
      </c>
      <c r="W10" s="110" t="str">
        <f t="shared" si="1"/>
        <v/>
      </c>
      <c r="X10" s="110" t="str">
        <f t="shared" si="8"/>
        <v/>
      </c>
    </row>
    <row r="11" spans="1:24" x14ac:dyDescent="0.2">
      <c r="A11" s="130" t="str">
        <f>'Vstupy hybridů NIRs'!A11</f>
        <v>H5</v>
      </c>
      <c r="B11" s="61">
        <f>'Vstupy hybridů NIRs'!B11</f>
        <v>0</v>
      </c>
      <c r="C11" s="109" t="str">
        <f t="shared" si="0"/>
        <v/>
      </c>
      <c r="D11" s="109" t="str">
        <f>IF(ISNUMBER('Vstupy hybridů NIRs'!C11),'Vstupy hybridů NIRs'!C11,"")</f>
        <v/>
      </c>
      <c r="E11" s="109" t="str">
        <f>IF(ISNUMBER('Vstupy hybridů NIRs'!D11),'Vstupy hybridů NIRs'!D11,"")</f>
        <v/>
      </c>
      <c r="F11" s="109" t="str">
        <f>IF(AND(ISNUMBER(L11),ISNUMBER(N11),ISNUMBER(H11),ISNUMBER('Konstanty výpočtu NEL'!$E$10)),1000-(L11+N11+H11+'Konstanty výpočtu NEL'!$E$10),"")</f>
        <v/>
      </c>
      <c r="G11" s="109" t="str">
        <f t="shared" si="2"/>
        <v/>
      </c>
      <c r="H11" s="109" t="str">
        <f>IF(AND(ISNUMBER(I11),ISNUMBER('Konstanty výpočtů'!$E$7)),I11*'Konstanty výpočtů'!$E$7/100,"")</f>
        <v/>
      </c>
      <c r="I11" s="109" t="str">
        <f t="shared" si="3"/>
        <v/>
      </c>
      <c r="J11" s="109" t="str">
        <f>IF('Vstupy hybridů NIRs'!F11,'Vstupy hybridů NIRs'!F11,"")</f>
        <v/>
      </c>
      <c r="K11" s="109" t="str">
        <f>IF('Vstupy hybridů NIRs'!G11,'Vstupy hybridů NIRs'!G11,"")</f>
        <v/>
      </c>
      <c r="L11" s="109" t="str">
        <f t="shared" si="4"/>
        <v/>
      </c>
      <c r="M11" s="109" t="str">
        <f>IF(ISNUMBER('Vstupy hybridů NIRs'!E11),'Vstupy hybridů NIRs'!E11,"")</f>
        <v/>
      </c>
      <c r="N11" s="109" t="str">
        <f t="shared" si="5"/>
        <v/>
      </c>
      <c r="O11" s="109" t="str">
        <f>IF(ISNUMBER('Vstupy hybridů NIRs'!H11),'Vstupy hybridů NIRs'!H11,"")</f>
        <v/>
      </c>
      <c r="P11" s="109" t="str">
        <f>IF(ISNUMBER('Vstupy hybridů NIRs'!I11),'Vstupy hybridů NIRs'!I11,"")</f>
        <v/>
      </c>
      <c r="Q11" s="109" t="str">
        <f>IF(AND(ISNUMBER(L11),ISNUMBER(N11),ISNUMBER('Konstanty výpočtu NEL'!$E$25),ISNUMBER('Konstanty výpočtu NEL'!$E$28),ISNUMBER('Konstanty výpočtu NEL'!$E$31)),L11*'Konstanty výpočtu NEL'!$E$25+(1000-N11)*'Konstanty výpočtu NEL'!$E$28+'Konstanty výpočtu NEL'!$E$31,"")</f>
        <v/>
      </c>
      <c r="R11" s="109" t="str">
        <f>IF(AND(ISNUMBER(L11),ISNUMBER('Konstanty výpočtu NEL'!$G$7),ISNUMBER('Konstanty výpočtu NEL'!$L$10),ISNUMBER(H11),ISNUMBER(P11),ISNUMBER(F11),ISNUMBER('Konstanty výpočtu NEL'!$G$16)),'Konstanty výpočtu NEL'!$G$28*(L11*'Konstanty výpočtu NEL'!$G$7+'Konstanty výpočtu NEL'!$L$10+H11*P11/100+F11*'Konstanty výpočtu NEL'!$G$16),"")</f>
        <v/>
      </c>
      <c r="S11" s="109" t="str">
        <f>IF(AND(ISNUMBER(L11),ISNUMBER('Konstanty výpočtu NEL'!$G$7),ISNUMBER('Konstanty výpočtu NEL'!$L$10),ISNUMBER(H11),ISNUMBER('Konstanty výpočtu NEL'!$G$13),ISNUMBER(F11),ISNUMBER('Konstanty výpočtu NEL'!$G$16)),'Konstanty výpočtu NEL'!$G$28*(L11*'Konstanty výpočtu NEL'!$G$7+'Konstanty výpočtu NEL'!$L$10+H11*'Konstanty výpočtu NEL'!$G$13+F11*'Konstanty výpočtu NEL'!$G$16),"")</f>
        <v/>
      </c>
      <c r="T11" s="109" t="str">
        <f t="shared" si="6"/>
        <v/>
      </c>
      <c r="U11" s="109" t="str">
        <f t="shared" si="7"/>
        <v/>
      </c>
      <c r="V11" s="125" t="str">
        <f>IF(AND(ISNUMBER(M11),ISNUMBER(G11),ISNUMBER(H11),ISNUMBER(O11),ISNUMBER('Konstanty výpočtu NEL'!$E$10)),(15.27*M11+28.38*'Konstanty výpočtu NEL'!$E$10/10+1.12*G11+4.54*H11/10)*(100-O11)/100,"")</f>
        <v/>
      </c>
      <c r="W11" s="110" t="str">
        <f t="shared" si="1"/>
        <v/>
      </c>
      <c r="X11" s="110" t="str">
        <f t="shared" si="8"/>
        <v/>
      </c>
    </row>
    <row r="12" spans="1:24" x14ac:dyDescent="0.2">
      <c r="A12" s="130" t="str">
        <f>'Vstupy hybridů NIRs'!A12</f>
        <v>H6</v>
      </c>
      <c r="B12" s="61">
        <f>'Vstupy hybridů NIRs'!B12</f>
        <v>0</v>
      </c>
      <c r="C12" s="109" t="str">
        <f t="shared" si="0"/>
        <v/>
      </c>
      <c r="D12" s="109" t="str">
        <f>IF(ISNUMBER('Vstupy hybridů NIRs'!C12),'Vstupy hybridů NIRs'!C12,"")</f>
        <v/>
      </c>
      <c r="E12" s="109" t="str">
        <f>IF(ISNUMBER('Vstupy hybridů NIRs'!D12),'Vstupy hybridů NIRs'!D12,"")</f>
        <v/>
      </c>
      <c r="F12" s="109" t="str">
        <f>IF(AND(ISNUMBER(L12),ISNUMBER(N12),ISNUMBER(H12),ISNUMBER('Konstanty výpočtu NEL'!$E$10)),1000-(L12+N12+H12+'Konstanty výpočtu NEL'!$E$10),"")</f>
        <v/>
      </c>
      <c r="G12" s="109" t="str">
        <f t="shared" si="2"/>
        <v/>
      </c>
      <c r="H12" s="109" t="str">
        <f>IF(AND(ISNUMBER(I12),ISNUMBER('Konstanty výpočtů'!$E$7)),I12*'Konstanty výpočtů'!$E$7/100,"")</f>
        <v/>
      </c>
      <c r="I12" s="109" t="str">
        <f t="shared" si="3"/>
        <v/>
      </c>
      <c r="J12" s="109" t="str">
        <f>IF('Vstupy hybridů NIRs'!F12,'Vstupy hybridů NIRs'!F12,"")</f>
        <v/>
      </c>
      <c r="K12" s="109" t="str">
        <f>IF('Vstupy hybridů NIRs'!G12,'Vstupy hybridů NIRs'!G12,"")</f>
        <v/>
      </c>
      <c r="L12" s="109" t="str">
        <f t="shared" si="4"/>
        <v/>
      </c>
      <c r="M12" s="109" t="str">
        <f>IF(ISNUMBER('Vstupy hybridů NIRs'!E12),'Vstupy hybridů NIRs'!E12,"")</f>
        <v/>
      </c>
      <c r="N12" s="109" t="str">
        <f t="shared" si="5"/>
        <v/>
      </c>
      <c r="O12" s="109" t="str">
        <f>IF(ISNUMBER('Vstupy hybridů NIRs'!H12),'Vstupy hybridů NIRs'!H12,"")</f>
        <v/>
      </c>
      <c r="P12" s="109" t="str">
        <f>IF(ISNUMBER('Vstupy hybridů NIRs'!I12),'Vstupy hybridů NIRs'!I12,"")</f>
        <v/>
      </c>
      <c r="Q12" s="109" t="str">
        <f>IF(AND(ISNUMBER(L12),ISNUMBER(N12),ISNUMBER('Konstanty výpočtu NEL'!$E$25),ISNUMBER('Konstanty výpočtu NEL'!$E$28),ISNUMBER('Konstanty výpočtu NEL'!$E$31)),L12*'Konstanty výpočtu NEL'!$E$25+(1000-N12)*'Konstanty výpočtu NEL'!$E$28+'Konstanty výpočtu NEL'!$E$31,"")</f>
        <v/>
      </c>
      <c r="R12" s="109" t="str">
        <f>IF(AND(ISNUMBER(L12),ISNUMBER('Konstanty výpočtu NEL'!$G$7),ISNUMBER('Konstanty výpočtu NEL'!$L$10),ISNUMBER(H12),ISNUMBER(P12),ISNUMBER(F12),ISNUMBER('Konstanty výpočtu NEL'!$G$16)),'Konstanty výpočtu NEL'!$G$28*(L12*'Konstanty výpočtu NEL'!$G$7+'Konstanty výpočtu NEL'!$L$10+H12*P12/100+F12*'Konstanty výpočtu NEL'!$G$16),"")</f>
        <v/>
      </c>
      <c r="S12" s="109" t="str">
        <f>IF(AND(ISNUMBER(L12),ISNUMBER('Konstanty výpočtu NEL'!$G$7),ISNUMBER('Konstanty výpočtu NEL'!$L$10),ISNUMBER(H12),ISNUMBER('Konstanty výpočtu NEL'!$G$13),ISNUMBER(F12),ISNUMBER('Konstanty výpočtu NEL'!$G$16)),'Konstanty výpočtu NEL'!$G$28*(L12*'Konstanty výpočtu NEL'!$G$7+'Konstanty výpočtu NEL'!$L$10+H12*'Konstanty výpočtu NEL'!$G$13+F12*'Konstanty výpočtu NEL'!$G$16),"")</f>
        <v/>
      </c>
      <c r="T12" s="109" t="str">
        <f t="shared" si="6"/>
        <v/>
      </c>
      <c r="U12" s="109" t="str">
        <f t="shared" si="7"/>
        <v/>
      </c>
      <c r="V12" s="125" t="str">
        <f>IF(AND(ISNUMBER(M12),ISNUMBER(G12),ISNUMBER(H12),ISNUMBER(O12),ISNUMBER('Konstanty výpočtu NEL'!$E$10)),(15.27*M12+28.38*'Konstanty výpočtu NEL'!$E$10/10+1.12*G12+4.54*H12/10)*(100-O12)/100,"")</f>
        <v/>
      </c>
      <c r="W12" s="110" t="str">
        <f t="shared" si="1"/>
        <v/>
      </c>
      <c r="X12" s="110" t="str">
        <f t="shared" si="8"/>
        <v/>
      </c>
    </row>
    <row r="13" spans="1:24" ht="12.75" customHeight="1" x14ac:dyDescent="0.2">
      <c r="A13" s="130" t="str">
        <f>'Vstupy hybridů NIRs'!A13</f>
        <v>H7</v>
      </c>
      <c r="B13" s="61">
        <f>'Vstupy hybridů NIRs'!B13</f>
        <v>0</v>
      </c>
      <c r="C13" s="109" t="str">
        <f t="shared" si="0"/>
        <v/>
      </c>
      <c r="D13" s="109" t="str">
        <f>IF(ISNUMBER('Vstupy hybridů NIRs'!C13),'Vstupy hybridů NIRs'!C13,"")</f>
        <v/>
      </c>
      <c r="E13" s="109" t="str">
        <f>IF(ISNUMBER('Vstupy hybridů NIRs'!D13),'Vstupy hybridů NIRs'!D13,"")</f>
        <v/>
      </c>
      <c r="F13" s="109" t="str">
        <f>IF(AND(ISNUMBER(L13),ISNUMBER(N13),ISNUMBER(H13),ISNUMBER('Konstanty výpočtu NEL'!$E$10)),1000-(L13+N13+H13+'Konstanty výpočtu NEL'!$E$10),"")</f>
        <v/>
      </c>
      <c r="G13" s="109" t="str">
        <f t="shared" si="2"/>
        <v/>
      </c>
      <c r="H13" s="109" t="str">
        <f>IF(AND(ISNUMBER(I13),ISNUMBER('Konstanty výpočtů'!$E$7)),I13*'Konstanty výpočtů'!$E$7/100,"")</f>
        <v/>
      </c>
      <c r="I13" s="109" t="str">
        <f t="shared" si="3"/>
        <v/>
      </c>
      <c r="J13" s="109" t="str">
        <f>IF('Vstupy hybridů NIRs'!F13,'Vstupy hybridů NIRs'!F13,"")</f>
        <v/>
      </c>
      <c r="K13" s="109" t="str">
        <f>IF('Vstupy hybridů NIRs'!G13,'Vstupy hybridů NIRs'!G13,"")</f>
        <v/>
      </c>
      <c r="L13" s="109" t="str">
        <f t="shared" si="4"/>
        <v/>
      </c>
      <c r="M13" s="109" t="str">
        <f>IF(ISNUMBER('Vstupy hybridů NIRs'!E13),'Vstupy hybridů NIRs'!E13,"")</f>
        <v/>
      </c>
      <c r="N13" s="109" t="str">
        <f t="shared" si="5"/>
        <v/>
      </c>
      <c r="O13" s="109" t="str">
        <f>IF(ISNUMBER('Vstupy hybridů NIRs'!H13),'Vstupy hybridů NIRs'!H13,"")</f>
        <v/>
      </c>
      <c r="P13" s="109" t="str">
        <f>IF(ISNUMBER('Vstupy hybridů NIRs'!I13),'Vstupy hybridů NIRs'!I13,"")</f>
        <v/>
      </c>
      <c r="Q13" s="109" t="str">
        <f>IF(AND(ISNUMBER(L13),ISNUMBER(N13),ISNUMBER('Konstanty výpočtu NEL'!$E$25),ISNUMBER('Konstanty výpočtu NEL'!$E$28),ISNUMBER('Konstanty výpočtu NEL'!$E$31)),L13*'Konstanty výpočtu NEL'!$E$25+(1000-N13)*'Konstanty výpočtu NEL'!$E$28+'Konstanty výpočtu NEL'!$E$31,"")</f>
        <v/>
      </c>
      <c r="R13" s="109" t="str">
        <f>IF(AND(ISNUMBER(L13),ISNUMBER('Konstanty výpočtu NEL'!$G$7),ISNUMBER('Konstanty výpočtu NEL'!$L$10),ISNUMBER(H13),ISNUMBER(P13),ISNUMBER(F13),ISNUMBER('Konstanty výpočtu NEL'!$G$16)),'Konstanty výpočtu NEL'!$G$28*(L13*'Konstanty výpočtu NEL'!$G$7+'Konstanty výpočtu NEL'!$L$10+H13*P13/100+F13*'Konstanty výpočtu NEL'!$G$16),"")</f>
        <v/>
      </c>
      <c r="S13" s="109" t="str">
        <f>IF(AND(ISNUMBER(L13),ISNUMBER('Konstanty výpočtu NEL'!$G$7),ISNUMBER('Konstanty výpočtu NEL'!$L$10),ISNUMBER(H13),ISNUMBER('Konstanty výpočtu NEL'!$G$13),ISNUMBER(F13),ISNUMBER('Konstanty výpočtu NEL'!$G$16)),'Konstanty výpočtu NEL'!$G$28*(L13*'Konstanty výpočtu NEL'!$G$7+'Konstanty výpočtu NEL'!$L$10+H13*'Konstanty výpočtu NEL'!$G$13+F13*'Konstanty výpočtu NEL'!$G$16),"")</f>
        <v/>
      </c>
      <c r="T13" s="109" t="str">
        <f t="shared" si="6"/>
        <v/>
      </c>
      <c r="U13" s="109" t="str">
        <f t="shared" si="7"/>
        <v/>
      </c>
      <c r="V13" s="125" t="str">
        <f>IF(AND(ISNUMBER(M13),ISNUMBER(G13),ISNUMBER(H13),ISNUMBER(O13),ISNUMBER('Konstanty výpočtu NEL'!$E$10)),(15.27*M13+28.38*'Konstanty výpočtu NEL'!$E$10/10+1.12*G13+4.54*H13/10)*(100-O13)/100,"")</f>
        <v/>
      </c>
      <c r="W13" s="110" t="str">
        <f t="shared" si="1"/>
        <v/>
      </c>
      <c r="X13" s="110" t="str">
        <f t="shared" si="8"/>
        <v/>
      </c>
    </row>
    <row r="14" spans="1:24" x14ac:dyDescent="0.2">
      <c r="A14" s="130" t="str">
        <f>'Vstupy hybridů NIRs'!A14</f>
        <v>H8</v>
      </c>
      <c r="B14" s="61">
        <f>'Vstupy hybridů NIRs'!B14</f>
        <v>0</v>
      </c>
      <c r="C14" s="109" t="str">
        <f t="shared" si="0"/>
        <v/>
      </c>
      <c r="D14" s="109" t="str">
        <f>IF(ISNUMBER('Vstupy hybridů NIRs'!C14),'Vstupy hybridů NIRs'!C14,"")</f>
        <v/>
      </c>
      <c r="E14" s="109" t="str">
        <f>IF(ISNUMBER('Vstupy hybridů NIRs'!D14),'Vstupy hybridů NIRs'!D14,"")</f>
        <v/>
      </c>
      <c r="F14" s="109" t="str">
        <f>IF(AND(ISNUMBER(L14),ISNUMBER(N14),ISNUMBER(H14),ISNUMBER('Konstanty výpočtu NEL'!$E$10)),1000-(L14+N14+H14+'Konstanty výpočtu NEL'!$E$10),"")</f>
        <v/>
      </c>
      <c r="G14" s="109" t="str">
        <f t="shared" si="2"/>
        <v/>
      </c>
      <c r="H14" s="109" t="str">
        <f>IF(AND(ISNUMBER(I14),ISNUMBER('Konstanty výpočtů'!$E$7)),I14*'Konstanty výpočtů'!$E$7/100,"")</f>
        <v/>
      </c>
      <c r="I14" s="109" t="str">
        <f t="shared" si="3"/>
        <v/>
      </c>
      <c r="J14" s="109" t="str">
        <f>IF('Vstupy hybridů NIRs'!F14,'Vstupy hybridů NIRs'!F14,"")</f>
        <v/>
      </c>
      <c r="K14" s="109" t="str">
        <f>IF('Vstupy hybridů NIRs'!G14,'Vstupy hybridů NIRs'!G14,"")</f>
        <v/>
      </c>
      <c r="L14" s="109" t="str">
        <f t="shared" si="4"/>
        <v/>
      </c>
      <c r="M14" s="109" t="str">
        <f>IF(ISNUMBER('Vstupy hybridů NIRs'!E14),'Vstupy hybridů NIRs'!E14,"")</f>
        <v/>
      </c>
      <c r="N14" s="109" t="str">
        <f t="shared" si="5"/>
        <v/>
      </c>
      <c r="O14" s="109" t="str">
        <f>IF(ISNUMBER('Vstupy hybridů NIRs'!H14),'Vstupy hybridů NIRs'!H14,"")</f>
        <v/>
      </c>
      <c r="P14" s="109" t="str">
        <f>IF(ISNUMBER('Vstupy hybridů NIRs'!I14),'Vstupy hybridů NIRs'!I14,"")</f>
        <v/>
      </c>
      <c r="Q14" s="109" t="str">
        <f>IF(AND(ISNUMBER(L14),ISNUMBER(N14),ISNUMBER('Konstanty výpočtu NEL'!$E$25),ISNUMBER('Konstanty výpočtu NEL'!$E$28),ISNUMBER('Konstanty výpočtu NEL'!$E$31)),L14*'Konstanty výpočtu NEL'!$E$25+(1000-N14)*'Konstanty výpočtu NEL'!$E$28+'Konstanty výpočtu NEL'!$E$31,"")</f>
        <v/>
      </c>
      <c r="R14" s="109" t="str">
        <f>IF(AND(ISNUMBER(L14),ISNUMBER('Konstanty výpočtu NEL'!$G$7),ISNUMBER('Konstanty výpočtu NEL'!$L$10),ISNUMBER(H14),ISNUMBER(P14),ISNUMBER(F14),ISNUMBER('Konstanty výpočtu NEL'!$G$16)),'Konstanty výpočtu NEL'!$G$28*(L14*'Konstanty výpočtu NEL'!$G$7+'Konstanty výpočtu NEL'!$L$10+H14*P14/100+F14*'Konstanty výpočtu NEL'!$G$16),"")</f>
        <v/>
      </c>
      <c r="S14" s="109" t="str">
        <f>IF(AND(ISNUMBER(L14),ISNUMBER('Konstanty výpočtu NEL'!$G$7),ISNUMBER('Konstanty výpočtu NEL'!$L$10),ISNUMBER(H14),ISNUMBER('Konstanty výpočtu NEL'!$G$13),ISNUMBER(F14),ISNUMBER('Konstanty výpočtu NEL'!$G$16)),'Konstanty výpočtu NEL'!$G$28*(L14*'Konstanty výpočtu NEL'!$G$7+'Konstanty výpočtu NEL'!$L$10+H14*'Konstanty výpočtu NEL'!$G$13+F14*'Konstanty výpočtu NEL'!$G$16),"")</f>
        <v/>
      </c>
      <c r="T14" s="109" t="str">
        <f t="shared" si="6"/>
        <v/>
      </c>
      <c r="U14" s="109" t="str">
        <f t="shared" si="7"/>
        <v/>
      </c>
      <c r="V14" s="125" t="str">
        <f>IF(AND(ISNUMBER(M14),ISNUMBER(G14),ISNUMBER(H14),ISNUMBER(O14),ISNUMBER('Konstanty výpočtu NEL'!$E$10)),(15.27*M14+28.38*'Konstanty výpočtu NEL'!$E$10/10+1.12*G14+4.54*H14/10)*(100-O14)/100,"")</f>
        <v/>
      </c>
      <c r="W14" s="110" t="str">
        <f t="shared" si="1"/>
        <v/>
      </c>
      <c r="X14" s="110" t="str">
        <f t="shared" si="8"/>
        <v/>
      </c>
    </row>
    <row r="15" spans="1:24" x14ac:dyDescent="0.2">
      <c r="A15" s="130" t="str">
        <f>'Vstupy hybridů NIRs'!A15</f>
        <v>H9</v>
      </c>
      <c r="B15" s="61">
        <f>'Vstupy hybridů NIRs'!B15</f>
        <v>0</v>
      </c>
      <c r="C15" s="109" t="str">
        <f t="shared" si="0"/>
        <v/>
      </c>
      <c r="D15" s="109" t="str">
        <f>IF(ISNUMBER('Vstupy hybridů NIRs'!C15),'Vstupy hybridů NIRs'!C15,"")</f>
        <v/>
      </c>
      <c r="E15" s="109" t="str">
        <f>IF(ISNUMBER('Vstupy hybridů NIRs'!D15),'Vstupy hybridů NIRs'!D15,"")</f>
        <v/>
      </c>
      <c r="F15" s="109" t="str">
        <f>IF(AND(ISNUMBER(L15),ISNUMBER(N15),ISNUMBER(H15),ISNUMBER('Konstanty výpočtu NEL'!$E$10)),1000-(L15+N15+H15+'Konstanty výpočtu NEL'!$E$10),"")</f>
        <v/>
      </c>
      <c r="G15" s="109" t="str">
        <f t="shared" si="2"/>
        <v/>
      </c>
      <c r="H15" s="109" t="str">
        <f>IF(AND(ISNUMBER(I15),ISNUMBER('Konstanty výpočtů'!$E$7)),I15*'Konstanty výpočtů'!$E$7/100,"")</f>
        <v/>
      </c>
      <c r="I15" s="109" t="str">
        <f t="shared" si="3"/>
        <v/>
      </c>
      <c r="J15" s="109" t="str">
        <f>IF('Vstupy hybridů NIRs'!F15,'Vstupy hybridů NIRs'!F15,"")</f>
        <v/>
      </c>
      <c r="K15" s="109" t="str">
        <f>IF('Vstupy hybridů NIRs'!G15,'Vstupy hybridů NIRs'!G15,"")</f>
        <v/>
      </c>
      <c r="L15" s="109" t="str">
        <f t="shared" si="4"/>
        <v/>
      </c>
      <c r="M15" s="109" t="str">
        <f>IF(ISNUMBER('Vstupy hybridů NIRs'!E15),'Vstupy hybridů NIRs'!E15,"")</f>
        <v/>
      </c>
      <c r="N15" s="109" t="str">
        <f t="shared" si="5"/>
        <v/>
      </c>
      <c r="O15" s="109" t="str">
        <f>IF(ISNUMBER('Vstupy hybridů NIRs'!H15),'Vstupy hybridů NIRs'!H15,"")</f>
        <v/>
      </c>
      <c r="P15" s="109" t="str">
        <f>IF(ISNUMBER('Vstupy hybridů NIRs'!I15),'Vstupy hybridů NIRs'!I15,"")</f>
        <v/>
      </c>
      <c r="Q15" s="109" t="str">
        <f>IF(AND(ISNUMBER(L15),ISNUMBER(N15),ISNUMBER('Konstanty výpočtu NEL'!$E$25),ISNUMBER('Konstanty výpočtu NEL'!$E$28),ISNUMBER('Konstanty výpočtu NEL'!$E$31)),L15*'Konstanty výpočtu NEL'!$E$25+(1000-N15)*'Konstanty výpočtu NEL'!$E$28+'Konstanty výpočtu NEL'!$E$31,"")</f>
        <v/>
      </c>
      <c r="R15" s="109" t="str">
        <f>IF(AND(ISNUMBER(L15),ISNUMBER('Konstanty výpočtu NEL'!$G$7),ISNUMBER('Konstanty výpočtu NEL'!$L$10),ISNUMBER(H15),ISNUMBER(P15),ISNUMBER(F15),ISNUMBER('Konstanty výpočtu NEL'!$G$16)),'Konstanty výpočtu NEL'!$G$28*(L15*'Konstanty výpočtu NEL'!$G$7+'Konstanty výpočtu NEL'!$L$10+H15*P15/100+F15*'Konstanty výpočtu NEL'!$G$16),"")</f>
        <v/>
      </c>
      <c r="S15" s="109" t="str">
        <f>IF(AND(ISNUMBER(L15),ISNUMBER('Konstanty výpočtu NEL'!$G$7),ISNUMBER('Konstanty výpočtu NEL'!$L$10),ISNUMBER(H15),ISNUMBER('Konstanty výpočtu NEL'!$G$13),ISNUMBER(F15),ISNUMBER('Konstanty výpočtu NEL'!$G$16)),'Konstanty výpočtu NEL'!$G$28*(L15*'Konstanty výpočtu NEL'!$G$7+'Konstanty výpočtu NEL'!$L$10+H15*'Konstanty výpočtu NEL'!$G$13+F15*'Konstanty výpočtu NEL'!$G$16),"")</f>
        <v/>
      </c>
      <c r="T15" s="109" t="str">
        <f t="shared" si="6"/>
        <v/>
      </c>
      <c r="U15" s="109" t="str">
        <f t="shared" si="7"/>
        <v/>
      </c>
      <c r="V15" s="125" t="str">
        <f>IF(AND(ISNUMBER(M15),ISNUMBER(G15),ISNUMBER(H15),ISNUMBER(O15),ISNUMBER('Konstanty výpočtu NEL'!$E$10)),(15.27*M15+28.38*'Konstanty výpočtu NEL'!$E$10/10+1.12*G15+4.54*H15/10)*(100-O15)/100,"")</f>
        <v/>
      </c>
      <c r="W15" s="110" t="str">
        <f t="shared" si="1"/>
        <v/>
      </c>
      <c r="X15" s="110" t="str">
        <f t="shared" si="8"/>
        <v/>
      </c>
    </row>
    <row r="16" spans="1:24" ht="12.75" customHeight="1" x14ac:dyDescent="0.2">
      <c r="A16" s="130" t="str">
        <f>'Vstupy hybridů NIRs'!A16</f>
        <v>H10</v>
      </c>
      <c r="B16" s="61">
        <f>'Vstupy hybridů NIRs'!B16</f>
        <v>0</v>
      </c>
      <c r="C16" s="109" t="str">
        <f t="shared" si="0"/>
        <v/>
      </c>
      <c r="D16" s="109" t="str">
        <f>IF(ISNUMBER('Vstupy hybridů NIRs'!C16),'Vstupy hybridů NIRs'!C16,"")</f>
        <v/>
      </c>
      <c r="E16" s="109" t="str">
        <f>IF(ISNUMBER('Vstupy hybridů NIRs'!D16),'Vstupy hybridů NIRs'!D16,"")</f>
        <v/>
      </c>
      <c r="F16" s="109" t="str">
        <f>IF(AND(ISNUMBER(L16),ISNUMBER(N16),ISNUMBER(H16),ISNUMBER('Konstanty výpočtu NEL'!$E$10)),1000-(L16+N16+H16+'Konstanty výpočtu NEL'!$E$10),"")</f>
        <v/>
      </c>
      <c r="G16" s="109" t="str">
        <f t="shared" si="2"/>
        <v/>
      </c>
      <c r="H16" s="109" t="str">
        <f>IF(AND(ISNUMBER(I16),ISNUMBER('Konstanty výpočtů'!$E$7)),I16*'Konstanty výpočtů'!$E$7/100,"")</f>
        <v/>
      </c>
      <c r="I16" s="109" t="str">
        <f t="shared" si="3"/>
        <v/>
      </c>
      <c r="J16" s="109" t="str">
        <f>IF('Vstupy hybridů NIRs'!F16,'Vstupy hybridů NIRs'!F16,"")</f>
        <v/>
      </c>
      <c r="K16" s="109" t="str">
        <f>IF('Vstupy hybridů NIRs'!G16,'Vstupy hybridů NIRs'!G16,"")</f>
        <v/>
      </c>
      <c r="L16" s="109" t="str">
        <f t="shared" si="4"/>
        <v/>
      </c>
      <c r="M16" s="109" t="str">
        <f>IF(ISNUMBER('Vstupy hybridů NIRs'!E16),'Vstupy hybridů NIRs'!E16,"")</f>
        <v/>
      </c>
      <c r="N16" s="109" t="str">
        <f t="shared" si="5"/>
        <v/>
      </c>
      <c r="O16" s="109" t="str">
        <f>IF(ISNUMBER('Vstupy hybridů NIRs'!H16),'Vstupy hybridů NIRs'!H16,"")</f>
        <v/>
      </c>
      <c r="P16" s="109" t="str">
        <f>IF(ISNUMBER('Vstupy hybridů NIRs'!I16),'Vstupy hybridů NIRs'!I16,"")</f>
        <v/>
      </c>
      <c r="Q16" s="109" t="str">
        <f>IF(AND(ISNUMBER(L16),ISNUMBER(N16),ISNUMBER('Konstanty výpočtu NEL'!$E$25),ISNUMBER('Konstanty výpočtu NEL'!$E$28),ISNUMBER('Konstanty výpočtu NEL'!$E$31)),L16*'Konstanty výpočtu NEL'!$E$25+(1000-N16)*'Konstanty výpočtu NEL'!$E$28+'Konstanty výpočtu NEL'!$E$31,"")</f>
        <v/>
      </c>
      <c r="R16" s="109" t="str">
        <f>IF(AND(ISNUMBER(L16),ISNUMBER('Konstanty výpočtu NEL'!$G$7),ISNUMBER('Konstanty výpočtu NEL'!$L$10),ISNUMBER(H16),ISNUMBER(P16),ISNUMBER(F16),ISNUMBER('Konstanty výpočtu NEL'!$G$16)),'Konstanty výpočtu NEL'!$G$28*(L16*'Konstanty výpočtu NEL'!$G$7+'Konstanty výpočtu NEL'!$L$10+H16*P16/100+F16*'Konstanty výpočtu NEL'!$G$16),"")</f>
        <v/>
      </c>
      <c r="S16" s="109" t="str">
        <f>IF(AND(ISNUMBER(L16),ISNUMBER('Konstanty výpočtu NEL'!$G$7),ISNUMBER('Konstanty výpočtu NEL'!$L$10),ISNUMBER(H16),ISNUMBER('Konstanty výpočtu NEL'!$G$13),ISNUMBER(F16),ISNUMBER('Konstanty výpočtu NEL'!$G$16)),'Konstanty výpočtu NEL'!$G$28*(L16*'Konstanty výpočtu NEL'!$G$7+'Konstanty výpočtu NEL'!$L$10+H16*'Konstanty výpočtu NEL'!$G$13+F16*'Konstanty výpočtu NEL'!$G$16),"")</f>
        <v/>
      </c>
      <c r="T16" s="109" t="str">
        <f t="shared" si="6"/>
        <v/>
      </c>
      <c r="U16" s="109" t="str">
        <f t="shared" si="7"/>
        <v/>
      </c>
      <c r="V16" s="125" t="str">
        <f>IF(AND(ISNUMBER(M16),ISNUMBER(G16),ISNUMBER(H16),ISNUMBER(O16),ISNUMBER('Konstanty výpočtu NEL'!$E$10)),(15.27*M16+28.38*'Konstanty výpočtu NEL'!$E$10/10+1.12*G16+4.54*H16/10)*(100-O16)/100,"")</f>
        <v/>
      </c>
      <c r="W16" s="110" t="str">
        <f t="shared" si="1"/>
        <v/>
      </c>
      <c r="X16" s="110" t="str">
        <f t="shared" si="8"/>
        <v/>
      </c>
    </row>
    <row r="17" spans="1:24" x14ac:dyDescent="0.2">
      <c r="A17" s="130" t="str">
        <f>'Vstupy hybridů NIRs'!A17</f>
        <v>H11</v>
      </c>
      <c r="B17" s="61">
        <f>'Vstupy hybridů NIRs'!B17</f>
        <v>0</v>
      </c>
      <c r="C17" s="109" t="str">
        <f t="shared" si="0"/>
        <v/>
      </c>
      <c r="D17" s="109" t="str">
        <f>IF(ISNUMBER('Vstupy hybridů NIRs'!C17),'Vstupy hybridů NIRs'!C17,"")</f>
        <v/>
      </c>
      <c r="E17" s="109" t="str">
        <f>IF(ISNUMBER('Vstupy hybridů NIRs'!D17),'Vstupy hybridů NIRs'!D17,"")</f>
        <v/>
      </c>
      <c r="F17" s="109" t="str">
        <f>IF(AND(ISNUMBER(L17),ISNUMBER(N17),ISNUMBER(H17),ISNUMBER('Konstanty výpočtu NEL'!$E$10)),1000-(L17+N17+H17+'Konstanty výpočtu NEL'!$E$10),"")</f>
        <v/>
      </c>
      <c r="G17" s="109" t="str">
        <f t="shared" si="2"/>
        <v/>
      </c>
      <c r="H17" s="109" t="str">
        <f>IF(AND(ISNUMBER(I17),ISNUMBER('Konstanty výpočtů'!$E$7)),I17*'Konstanty výpočtů'!$E$7/100,"")</f>
        <v/>
      </c>
      <c r="I17" s="109" t="str">
        <f t="shared" si="3"/>
        <v/>
      </c>
      <c r="J17" s="109" t="str">
        <f>IF('Vstupy hybridů NIRs'!F17,'Vstupy hybridů NIRs'!F17,"")</f>
        <v/>
      </c>
      <c r="K17" s="109" t="str">
        <f>IF('Vstupy hybridů NIRs'!G17,'Vstupy hybridů NIRs'!G17,"")</f>
        <v/>
      </c>
      <c r="L17" s="109" t="str">
        <f t="shared" si="4"/>
        <v/>
      </c>
      <c r="M17" s="109" t="str">
        <f>IF(ISNUMBER('Vstupy hybridů NIRs'!E17),'Vstupy hybridů NIRs'!E17,"")</f>
        <v/>
      </c>
      <c r="N17" s="109" t="str">
        <f t="shared" si="5"/>
        <v/>
      </c>
      <c r="O17" s="109" t="str">
        <f>IF(ISNUMBER('Vstupy hybridů NIRs'!H17),'Vstupy hybridů NIRs'!H17,"")</f>
        <v/>
      </c>
      <c r="P17" s="109" t="str">
        <f>IF(ISNUMBER('Vstupy hybridů NIRs'!I17),'Vstupy hybridů NIRs'!I17,"")</f>
        <v/>
      </c>
      <c r="Q17" s="109" t="str">
        <f>IF(AND(ISNUMBER(L17),ISNUMBER(N17),ISNUMBER('Konstanty výpočtu NEL'!$E$25),ISNUMBER('Konstanty výpočtu NEL'!$E$28),ISNUMBER('Konstanty výpočtu NEL'!$E$31)),L17*'Konstanty výpočtu NEL'!$E$25+(1000-N17)*'Konstanty výpočtu NEL'!$E$28+'Konstanty výpočtu NEL'!$E$31,"")</f>
        <v/>
      </c>
      <c r="R17" s="109" t="str">
        <f>IF(AND(ISNUMBER(L17),ISNUMBER('Konstanty výpočtu NEL'!$G$7),ISNUMBER('Konstanty výpočtu NEL'!$L$10),ISNUMBER(H17),ISNUMBER(P17),ISNUMBER(F17),ISNUMBER('Konstanty výpočtu NEL'!$G$16)),'Konstanty výpočtu NEL'!$G$28*(L17*'Konstanty výpočtu NEL'!$G$7+'Konstanty výpočtu NEL'!$L$10+H17*P17/100+F17*'Konstanty výpočtu NEL'!$G$16),"")</f>
        <v/>
      </c>
      <c r="S17" s="109" t="str">
        <f>IF(AND(ISNUMBER(L17),ISNUMBER('Konstanty výpočtu NEL'!$G$7),ISNUMBER('Konstanty výpočtu NEL'!$L$10),ISNUMBER(H17),ISNUMBER('Konstanty výpočtu NEL'!$G$13),ISNUMBER(F17),ISNUMBER('Konstanty výpočtu NEL'!$G$16)),'Konstanty výpočtu NEL'!$G$28*(L17*'Konstanty výpočtu NEL'!$G$7+'Konstanty výpočtu NEL'!$L$10+H17*'Konstanty výpočtu NEL'!$G$13+F17*'Konstanty výpočtu NEL'!$G$16),"")</f>
        <v/>
      </c>
      <c r="T17" s="109" t="str">
        <f t="shared" si="6"/>
        <v/>
      </c>
      <c r="U17" s="109" t="str">
        <f t="shared" si="7"/>
        <v/>
      </c>
      <c r="V17" s="125" t="str">
        <f>IF(AND(ISNUMBER(M17),ISNUMBER(G17),ISNUMBER(H17),ISNUMBER(O17),ISNUMBER('Konstanty výpočtu NEL'!$E$10)),(15.27*M17+28.38*'Konstanty výpočtu NEL'!$E$10/10+1.12*G17+4.54*H17/10)*(100-O17)/100,"")</f>
        <v/>
      </c>
      <c r="W17" s="110" t="str">
        <f t="shared" si="1"/>
        <v/>
      </c>
      <c r="X17" s="110" t="str">
        <f t="shared" si="8"/>
        <v/>
      </c>
    </row>
    <row r="18" spans="1:24" x14ac:dyDescent="0.2">
      <c r="A18" s="130" t="str">
        <f>'Vstupy hybridů NIRs'!A18</f>
        <v>H12</v>
      </c>
      <c r="B18" s="61">
        <f>'Vstupy hybridů NIRs'!B18</f>
        <v>0</v>
      </c>
      <c r="C18" s="109" t="str">
        <f t="shared" si="0"/>
        <v/>
      </c>
      <c r="D18" s="109" t="str">
        <f>IF(ISNUMBER('Vstupy hybridů NIRs'!C18),'Vstupy hybridů NIRs'!C18,"")</f>
        <v/>
      </c>
      <c r="E18" s="109" t="str">
        <f>IF(ISNUMBER('Vstupy hybridů NIRs'!D18),'Vstupy hybridů NIRs'!D18,"")</f>
        <v/>
      </c>
      <c r="F18" s="109" t="str">
        <f>IF(AND(ISNUMBER(L18),ISNUMBER(N18),ISNUMBER(H18),ISNUMBER('Konstanty výpočtu NEL'!$E$10)),1000-(L18+N18+H18+'Konstanty výpočtu NEL'!$E$10),"")</f>
        <v/>
      </c>
      <c r="G18" s="109" t="str">
        <f t="shared" si="2"/>
        <v/>
      </c>
      <c r="H18" s="109" t="str">
        <f>IF(AND(ISNUMBER(I18),ISNUMBER('Konstanty výpočtů'!$E$7)),I18*'Konstanty výpočtů'!$E$7/100,"")</f>
        <v/>
      </c>
      <c r="I18" s="109" t="str">
        <f t="shared" si="3"/>
        <v/>
      </c>
      <c r="J18" s="109" t="str">
        <f>IF('Vstupy hybridů NIRs'!F18,'Vstupy hybridů NIRs'!F18,"")</f>
        <v/>
      </c>
      <c r="K18" s="109" t="str">
        <f>IF('Vstupy hybridů NIRs'!G18,'Vstupy hybridů NIRs'!G18,"")</f>
        <v/>
      </c>
      <c r="L18" s="109" t="str">
        <f t="shared" si="4"/>
        <v/>
      </c>
      <c r="M18" s="109" t="str">
        <f>IF(ISNUMBER('Vstupy hybridů NIRs'!E18),'Vstupy hybridů NIRs'!E18,"")</f>
        <v/>
      </c>
      <c r="N18" s="109" t="str">
        <f t="shared" si="5"/>
        <v/>
      </c>
      <c r="O18" s="109" t="str">
        <f>IF(ISNUMBER('Vstupy hybridů NIRs'!H18),'Vstupy hybridů NIRs'!H18,"")</f>
        <v/>
      </c>
      <c r="P18" s="109" t="str">
        <f>IF(ISNUMBER('Vstupy hybridů NIRs'!I18),'Vstupy hybridů NIRs'!I18,"")</f>
        <v/>
      </c>
      <c r="Q18" s="109" t="str">
        <f>IF(AND(ISNUMBER(L18),ISNUMBER(N18),ISNUMBER('Konstanty výpočtu NEL'!$E$25),ISNUMBER('Konstanty výpočtu NEL'!$E$28),ISNUMBER('Konstanty výpočtu NEL'!$E$31)),L18*'Konstanty výpočtu NEL'!$E$25+(1000-N18)*'Konstanty výpočtu NEL'!$E$28+'Konstanty výpočtu NEL'!$E$31,"")</f>
        <v/>
      </c>
      <c r="R18" s="109" t="str">
        <f>IF(AND(ISNUMBER(L18),ISNUMBER('Konstanty výpočtu NEL'!$G$7),ISNUMBER('Konstanty výpočtu NEL'!$L$10),ISNUMBER(H18),ISNUMBER(P18),ISNUMBER(F18),ISNUMBER('Konstanty výpočtu NEL'!$G$16)),'Konstanty výpočtu NEL'!$G$28*(L18*'Konstanty výpočtu NEL'!$G$7+'Konstanty výpočtu NEL'!$L$10+H18*P18/100+F18*'Konstanty výpočtu NEL'!$G$16),"")</f>
        <v/>
      </c>
      <c r="S18" s="109" t="str">
        <f>IF(AND(ISNUMBER(L18),ISNUMBER('Konstanty výpočtu NEL'!$G$7),ISNUMBER('Konstanty výpočtu NEL'!$L$10),ISNUMBER(H18),ISNUMBER('Konstanty výpočtu NEL'!$G$13),ISNUMBER(F18),ISNUMBER('Konstanty výpočtu NEL'!$G$16)),'Konstanty výpočtu NEL'!$G$28*(L18*'Konstanty výpočtu NEL'!$G$7+'Konstanty výpočtu NEL'!$L$10+H18*'Konstanty výpočtu NEL'!$G$13+F18*'Konstanty výpočtu NEL'!$G$16),"")</f>
        <v/>
      </c>
      <c r="T18" s="109" t="str">
        <f t="shared" si="6"/>
        <v/>
      </c>
      <c r="U18" s="109" t="str">
        <f t="shared" si="7"/>
        <v/>
      </c>
      <c r="V18" s="125" t="str">
        <f>IF(AND(ISNUMBER(M18),ISNUMBER(G18),ISNUMBER(H18),ISNUMBER(O18),ISNUMBER('Konstanty výpočtu NEL'!$E$10)),(15.27*M18+28.38*'Konstanty výpočtu NEL'!$E$10/10+1.12*G18+4.54*H18/10)*(100-O18)/100,"")</f>
        <v/>
      </c>
      <c r="W18" s="110" t="str">
        <f t="shared" si="1"/>
        <v/>
      </c>
      <c r="X18" s="110" t="str">
        <f t="shared" si="8"/>
        <v/>
      </c>
    </row>
    <row r="19" spans="1:24" ht="12.75" customHeight="1" x14ac:dyDescent="0.2">
      <c r="A19" s="130" t="str">
        <f>'Vstupy hybridů NIRs'!A19</f>
        <v>H13</v>
      </c>
      <c r="B19" s="61">
        <f>'Vstupy hybridů NIRs'!B19</f>
        <v>0</v>
      </c>
      <c r="C19" s="109" t="str">
        <f t="shared" si="0"/>
        <v/>
      </c>
      <c r="D19" s="109" t="str">
        <f>IF(ISNUMBER('Vstupy hybridů NIRs'!C19),'Vstupy hybridů NIRs'!C19,"")</f>
        <v/>
      </c>
      <c r="E19" s="109" t="str">
        <f>IF(ISNUMBER('Vstupy hybridů NIRs'!D19),'Vstupy hybridů NIRs'!D19,"")</f>
        <v/>
      </c>
      <c r="F19" s="109" t="str">
        <f>IF(AND(ISNUMBER(L19),ISNUMBER(N19),ISNUMBER(H19),ISNUMBER('Konstanty výpočtu NEL'!$E$10)),1000-(L19+N19+H19+'Konstanty výpočtu NEL'!$E$10),"")</f>
        <v/>
      </c>
      <c r="G19" s="109" t="str">
        <f t="shared" si="2"/>
        <v/>
      </c>
      <c r="H19" s="109" t="str">
        <f>IF(AND(ISNUMBER(I19),ISNUMBER('Konstanty výpočtů'!$E$7)),I19*'Konstanty výpočtů'!$E$7/100,"")</f>
        <v/>
      </c>
      <c r="I19" s="109" t="str">
        <f t="shared" si="3"/>
        <v/>
      </c>
      <c r="J19" s="109" t="str">
        <f>IF('Vstupy hybridů NIRs'!F19,'Vstupy hybridů NIRs'!F19,"")</f>
        <v/>
      </c>
      <c r="K19" s="109" t="str">
        <f>IF('Vstupy hybridů NIRs'!G19,'Vstupy hybridů NIRs'!G19,"")</f>
        <v/>
      </c>
      <c r="L19" s="109" t="str">
        <f t="shared" si="4"/>
        <v/>
      </c>
      <c r="M19" s="109" t="str">
        <f>IF(ISNUMBER('Vstupy hybridů NIRs'!E19),'Vstupy hybridů NIRs'!E19,"")</f>
        <v/>
      </c>
      <c r="N19" s="109" t="str">
        <f t="shared" si="5"/>
        <v/>
      </c>
      <c r="O19" s="109" t="str">
        <f>IF(ISNUMBER('Vstupy hybridů NIRs'!H19),'Vstupy hybridů NIRs'!H19,"")</f>
        <v/>
      </c>
      <c r="P19" s="109" t="str">
        <f>IF(ISNUMBER('Vstupy hybridů NIRs'!I19),'Vstupy hybridů NIRs'!I19,"")</f>
        <v/>
      </c>
      <c r="Q19" s="109" t="str">
        <f>IF(AND(ISNUMBER(L19),ISNUMBER(N19),ISNUMBER('Konstanty výpočtu NEL'!$E$25),ISNUMBER('Konstanty výpočtu NEL'!$E$28),ISNUMBER('Konstanty výpočtu NEL'!$E$31)),L19*'Konstanty výpočtu NEL'!$E$25+(1000-N19)*'Konstanty výpočtu NEL'!$E$28+'Konstanty výpočtu NEL'!$E$31,"")</f>
        <v/>
      </c>
      <c r="R19" s="109" t="str">
        <f>IF(AND(ISNUMBER(L19),ISNUMBER('Konstanty výpočtu NEL'!$G$7),ISNUMBER('Konstanty výpočtu NEL'!$L$10),ISNUMBER(H19),ISNUMBER(P19),ISNUMBER(F19),ISNUMBER('Konstanty výpočtu NEL'!$G$16)),'Konstanty výpočtu NEL'!$G$28*(L19*'Konstanty výpočtu NEL'!$G$7+'Konstanty výpočtu NEL'!$L$10+H19*P19/100+F19*'Konstanty výpočtu NEL'!$G$16),"")</f>
        <v/>
      </c>
      <c r="S19" s="109" t="str">
        <f>IF(AND(ISNUMBER(L19),ISNUMBER('Konstanty výpočtu NEL'!$G$7),ISNUMBER('Konstanty výpočtu NEL'!$L$10),ISNUMBER(H19),ISNUMBER('Konstanty výpočtu NEL'!$G$13),ISNUMBER(F19),ISNUMBER('Konstanty výpočtu NEL'!$G$16)),'Konstanty výpočtu NEL'!$G$28*(L19*'Konstanty výpočtu NEL'!$G$7+'Konstanty výpočtu NEL'!$L$10+H19*'Konstanty výpočtu NEL'!$G$13+F19*'Konstanty výpočtu NEL'!$G$16),"")</f>
        <v/>
      </c>
      <c r="T19" s="109" t="str">
        <f t="shared" si="6"/>
        <v/>
      </c>
      <c r="U19" s="109" t="str">
        <f t="shared" si="7"/>
        <v/>
      </c>
      <c r="V19" s="125" t="str">
        <f>IF(AND(ISNUMBER(M19),ISNUMBER(G19),ISNUMBER(H19),ISNUMBER(O19),ISNUMBER('Konstanty výpočtu NEL'!$E$10)),(15.27*M19+28.38*'Konstanty výpočtu NEL'!$E$10/10+1.12*G19+4.54*H19/10)*(100-O19)/100,"")</f>
        <v/>
      </c>
      <c r="W19" s="110" t="str">
        <f t="shared" si="1"/>
        <v/>
      </c>
      <c r="X19" s="110" t="str">
        <f t="shared" si="8"/>
        <v/>
      </c>
    </row>
    <row r="20" spans="1:24" x14ac:dyDescent="0.2">
      <c r="A20" s="130" t="str">
        <f>'Vstupy hybridů NIRs'!A20</f>
        <v>H14</v>
      </c>
      <c r="B20" s="61">
        <f>'Vstupy hybridů NIRs'!B20</f>
        <v>0</v>
      </c>
      <c r="C20" s="109" t="str">
        <f t="shared" si="0"/>
        <v/>
      </c>
      <c r="D20" s="109" t="str">
        <f>IF(ISNUMBER('Vstupy hybridů NIRs'!C20),'Vstupy hybridů NIRs'!C20,"")</f>
        <v/>
      </c>
      <c r="E20" s="109" t="str">
        <f>IF(ISNUMBER('Vstupy hybridů NIRs'!D20),'Vstupy hybridů NIRs'!D20,"")</f>
        <v/>
      </c>
      <c r="F20" s="109" t="str">
        <f>IF(AND(ISNUMBER(L20),ISNUMBER(N20),ISNUMBER(H20),ISNUMBER('Konstanty výpočtu NEL'!$E$10)),1000-(L20+N20+H20+'Konstanty výpočtu NEL'!$E$10),"")</f>
        <v/>
      </c>
      <c r="G20" s="109" t="str">
        <f t="shared" si="2"/>
        <v/>
      </c>
      <c r="H20" s="109" t="str">
        <f>IF(AND(ISNUMBER(I20),ISNUMBER('Konstanty výpočtů'!$E$7)),I20*'Konstanty výpočtů'!$E$7/100,"")</f>
        <v/>
      </c>
      <c r="I20" s="109" t="str">
        <f t="shared" si="3"/>
        <v/>
      </c>
      <c r="J20" s="109" t="str">
        <f>IF('Vstupy hybridů NIRs'!F20,'Vstupy hybridů NIRs'!F20,"")</f>
        <v/>
      </c>
      <c r="K20" s="109" t="str">
        <f>IF('Vstupy hybridů NIRs'!G20,'Vstupy hybridů NIRs'!G20,"")</f>
        <v/>
      </c>
      <c r="L20" s="109" t="str">
        <f t="shared" si="4"/>
        <v/>
      </c>
      <c r="M20" s="109" t="str">
        <f>IF(ISNUMBER('Vstupy hybridů NIRs'!E20),'Vstupy hybridů NIRs'!E20,"")</f>
        <v/>
      </c>
      <c r="N20" s="109" t="str">
        <f t="shared" si="5"/>
        <v/>
      </c>
      <c r="O20" s="109" t="str">
        <f>IF(ISNUMBER('Vstupy hybridů NIRs'!H20),'Vstupy hybridů NIRs'!H20,"")</f>
        <v/>
      </c>
      <c r="P20" s="109" t="str">
        <f>IF(ISNUMBER('Vstupy hybridů NIRs'!I20),'Vstupy hybridů NIRs'!I20,"")</f>
        <v/>
      </c>
      <c r="Q20" s="109" t="str">
        <f>IF(AND(ISNUMBER(L20),ISNUMBER(N20),ISNUMBER('Konstanty výpočtu NEL'!$E$25),ISNUMBER('Konstanty výpočtu NEL'!$E$28),ISNUMBER('Konstanty výpočtu NEL'!$E$31)),L20*'Konstanty výpočtu NEL'!$E$25+(1000-N20)*'Konstanty výpočtu NEL'!$E$28+'Konstanty výpočtu NEL'!$E$31,"")</f>
        <v/>
      </c>
      <c r="R20" s="109" t="str">
        <f>IF(AND(ISNUMBER(L20),ISNUMBER('Konstanty výpočtu NEL'!$G$7),ISNUMBER('Konstanty výpočtu NEL'!$L$10),ISNUMBER(H20),ISNUMBER(P20),ISNUMBER(F20),ISNUMBER('Konstanty výpočtu NEL'!$G$16)),'Konstanty výpočtu NEL'!$G$28*(L20*'Konstanty výpočtu NEL'!$G$7+'Konstanty výpočtu NEL'!$L$10+H20*P20/100+F20*'Konstanty výpočtu NEL'!$G$16),"")</f>
        <v/>
      </c>
      <c r="S20" s="109" t="str">
        <f>IF(AND(ISNUMBER(L20),ISNUMBER('Konstanty výpočtu NEL'!$G$7),ISNUMBER('Konstanty výpočtu NEL'!$L$10),ISNUMBER(H20),ISNUMBER('Konstanty výpočtu NEL'!$G$13),ISNUMBER(F20),ISNUMBER('Konstanty výpočtu NEL'!$G$16)),'Konstanty výpočtu NEL'!$G$28*(L20*'Konstanty výpočtu NEL'!$G$7+'Konstanty výpočtu NEL'!$L$10+H20*'Konstanty výpočtu NEL'!$G$13+F20*'Konstanty výpočtu NEL'!$G$16),"")</f>
        <v/>
      </c>
      <c r="T20" s="109" t="str">
        <f t="shared" si="6"/>
        <v/>
      </c>
      <c r="U20" s="109" t="str">
        <f t="shared" si="7"/>
        <v/>
      </c>
      <c r="V20" s="125" t="str">
        <f>IF(AND(ISNUMBER(M20),ISNUMBER(G20),ISNUMBER(H20),ISNUMBER(O20),ISNUMBER('Konstanty výpočtu NEL'!$E$10)),(15.27*M20+28.38*'Konstanty výpočtu NEL'!$E$10/10+1.12*G20+4.54*H20/10)*(100-O20)/100,"")</f>
        <v/>
      </c>
      <c r="W20" s="110" t="str">
        <f t="shared" si="1"/>
        <v/>
      </c>
      <c r="X20" s="110" t="str">
        <f t="shared" si="8"/>
        <v/>
      </c>
    </row>
    <row r="21" spans="1:24" x14ac:dyDescent="0.2">
      <c r="A21" s="130" t="str">
        <f>'Vstupy hybridů NIRs'!A21</f>
        <v>H15</v>
      </c>
      <c r="B21" s="61">
        <f>'Vstupy hybridů NIRs'!B21</f>
        <v>0</v>
      </c>
      <c r="C21" s="109" t="str">
        <f t="shared" si="0"/>
        <v/>
      </c>
      <c r="D21" s="109" t="str">
        <f>IF(ISNUMBER('Vstupy hybridů NIRs'!C21),'Vstupy hybridů NIRs'!C21,"")</f>
        <v/>
      </c>
      <c r="E21" s="109" t="str">
        <f>IF(ISNUMBER('Vstupy hybridů NIRs'!D21),'Vstupy hybridů NIRs'!D21,"")</f>
        <v/>
      </c>
      <c r="F21" s="109" t="str">
        <f>IF(AND(ISNUMBER(L21),ISNUMBER(N21),ISNUMBER(H21),ISNUMBER('Konstanty výpočtu NEL'!$E$10)),1000-(L21+N21+H21+'Konstanty výpočtu NEL'!$E$10),"")</f>
        <v/>
      </c>
      <c r="G21" s="109" t="str">
        <f t="shared" si="2"/>
        <v/>
      </c>
      <c r="H21" s="109" t="str">
        <f>IF(AND(ISNUMBER(I21),ISNUMBER('Konstanty výpočtů'!$E$7)),I21*'Konstanty výpočtů'!$E$7/100,"")</f>
        <v/>
      </c>
      <c r="I21" s="109" t="str">
        <f t="shared" si="3"/>
        <v/>
      </c>
      <c r="J21" s="109" t="str">
        <f>IF('Vstupy hybridů NIRs'!F21,'Vstupy hybridů NIRs'!F21,"")</f>
        <v/>
      </c>
      <c r="K21" s="109" t="str">
        <f>IF('Vstupy hybridů NIRs'!G21,'Vstupy hybridů NIRs'!G21,"")</f>
        <v/>
      </c>
      <c r="L21" s="109" t="str">
        <f t="shared" si="4"/>
        <v/>
      </c>
      <c r="M21" s="109" t="str">
        <f>IF(ISNUMBER('Vstupy hybridů NIRs'!E21),'Vstupy hybridů NIRs'!E21,"")</f>
        <v/>
      </c>
      <c r="N21" s="109" t="str">
        <f t="shared" si="5"/>
        <v/>
      </c>
      <c r="O21" s="109" t="str">
        <f>IF(ISNUMBER('Vstupy hybridů NIRs'!H21),'Vstupy hybridů NIRs'!H21,"")</f>
        <v/>
      </c>
      <c r="P21" s="109" t="str">
        <f>IF(ISNUMBER('Vstupy hybridů NIRs'!I21),'Vstupy hybridů NIRs'!I21,"")</f>
        <v/>
      </c>
      <c r="Q21" s="109" t="str">
        <f>IF(AND(ISNUMBER(L21),ISNUMBER(N21),ISNUMBER('Konstanty výpočtu NEL'!$E$25),ISNUMBER('Konstanty výpočtu NEL'!$E$28),ISNUMBER('Konstanty výpočtu NEL'!$E$31)),L21*'Konstanty výpočtu NEL'!$E$25+(1000-N21)*'Konstanty výpočtu NEL'!$E$28+'Konstanty výpočtu NEL'!$E$31,"")</f>
        <v/>
      </c>
      <c r="R21" s="109" t="str">
        <f>IF(AND(ISNUMBER(L21),ISNUMBER('Konstanty výpočtu NEL'!$G$7),ISNUMBER('Konstanty výpočtu NEL'!$L$10),ISNUMBER(H21),ISNUMBER(P21),ISNUMBER(F21),ISNUMBER('Konstanty výpočtu NEL'!$G$16)),'Konstanty výpočtu NEL'!$G$28*(L21*'Konstanty výpočtu NEL'!$G$7+'Konstanty výpočtu NEL'!$L$10+H21*P21/100+F21*'Konstanty výpočtu NEL'!$G$16),"")</f>
        <v/>
      </c>
      <c r="S21" s="109" t="str">
        <f>IF(AND(ISNUMBER(L21),ISNUMBER('Konstanty výpočtu NEL'!$G$7),ISNUMBER('Konstanty výpočtu NEL'!$L$10),ISNUMBER(H21),ISNUMBER('Konstanty výpočtu NEL'!$G$13),ISNUMBER(F21),ISNUMBER('Konstanty výpočtu NEL'!$G$16)),'Konstanty výpočtu NEL'!$G$28*(L21*'Konstanty výpočtu NEL'!$G$7+'Konstanty výpočtu NEL'!$L$10+H21*'Konstanty výpočtu NEL'!$G$13+F21*'Konstanty výpočtu NEL'!$G$16),"")</f>
        <v/>
      </c>
      <c r="T21" s="109" t="str">
        <f t="shared" si="6"/>
        <v/>
      </c>
      <c r="U21" s="109" t="str">
        <f t="shared" si="7"/>
        <v/>
      </c>
      <c r="V21" s="125" t="str">
        <f>IF(AND(ISNUMBER(M21),ISNUMBER(G21),ISNUMBER(H21),ISNUMBER(O21),ISNUMBER('Konstanty výpočtu NEL'!$E$10)),(15.27*M21+28.38*'Konstanty výpočtu NEL'!$E$10/10+1.12*G21+4.54*H21/10)*(100-O21)/100,"")</f>
        <v/>
      </c>
      <c r="W21" s="110" t="str">
        <f t="shared" si="1"/>
        <v/>
      </c>
      <c r="X21" s="110" t="str">
        <f t="shared" si="8"/>
        <v/>
      </c>
    </row>
    <row r="22" spans="1:24" ht="12.75" customHeight="1" x14ac:dyDescent="0.2">
      <c r="A22" s="130" t="str">
        <f>'Vstupy hybridů NIRs'!A22</f>
        <v>H16</v>
      </c>
      <c r="B22" s="61">
        <f>'Vstupy hybridů NIRs'!B22</f>
        <v>0</v>
      </c>
      <c r="C22" s="109" t="str">
        <f t="shared" si="0"/>
        <v/>
      </c>
      <c r="D22" s="109" t="str">
        <f>IF(ISNUMBER('Vstupy hybridů NIRs'!C22),'Vstupy hybridů NIRs'!C22,"")</f>
        <v/>
      </c>
      <c r="E22" s="109" t="str">
        <f>IF(ISNUMBER('Vstupy hybridů NIRs'!D22),'Vstupy hybridů NIRs'!D22,"")</f>
        <v/>
      </c>
      <c r="F22" s="109" t="str">
        <f>IF(AND(ISNUMBER(L22),ISNUMBER(N22),ISNUMBER(H22),ISNUMBER('Konstanty výpočtu NEL'!$E$10)),1000-(L22+N22+H22+'Konstanty výpočtu NEL'!$E$10),"")</f>
        <v/>
      </c>
      <c r="G22" s="109" t="str">
        <f t="shared" si="2"/>
        <v/>
      </c>
      <c r="H22" s="109" t="str">
        <f>IF(AND(ISNUMBER(I22),ISNUMBER('Konstanty výpočtů'!$E$7)),I22*'Konstanty výpočtů'!$E$7/100,"")</f>
        <v/>
      </c>
      <c r="I22" s="109" t="str">
        <f t="shared" si="3"/>
        <v/>
      </c>
      <c r="J22" s="109" t="str">
        <f>IF('Vstupy hybridů NIRs'!F22,'Vstupy hybridů NIRs'!F22,"")</f>
        <v/>
      </c>
      <c r="K22" s="109" t="str">
        <f>IF('Vstupy hybridů NIRs'!G22,'Vstupy hybridů NIRs'!G22,"")</f>
        <v/>
      </c>
      <c r="L22" s="109" t="str">
        <f t="shared" si="4"/>
        <v/>
      </c>
      <c r="M22" s="109" t="str">
        <f>IF(ISNUMBER('Vstupy hybridů NIRs'!E22),'Vstupy hybridů NIRs'!E22,"")</f>
        <v/>
      </c>
      <c r="N22" s="109" t="str">
        <f t="shared" si="5"/>
        <v/>
      </c>
      <c r="O22" s="109" t="str">
        <f>IF(ISNUMBER('Vstupy hybridů NIRs'!H22),'Vstupy hybridů NIRs'!H22,"")</f>
        <v/>
      </c>
      <c r="P22" s="109" t="str">
        <f>IF(ISNUMBER('Vstupy hybridů NIRs'!I22),'Vstupy hybridů NIRs'!I22,"")</f>
        <v/>
      </c>
      <c r="Q22" s="109" t="str">
        <f>IF(AND(ISNUMBER(L22),ISNUMBER(N22),ISNUMBER('Konstanty výpočtu NEL'!$E$25),ISNUMBER('Konstanty výpočtu NEL'!$E$28),ISNUMBER('Konstanty výpočtu NEL'!$E$31)),L22*'Konstanty výpočtu NEL'!$E$25+(1000-N22)*'Konstanty výpočtu NEL'!$E$28+'Konstanty výpočtu NEL'!$E$31,"")</f>
        <v/>
      </c>
      <c r="R22" s="109" t="str">
        <f>IF(AND(ISNUMBER(L22),ISNUMBER('Konstanty výpočtu NEL'!$G$7),ISNUMBER('Konstanty výpočtu NEL'!$L$10),ISNUMBER(H22),ISNUMBER(P22),ISNUMBER(F22),ISNUMBER('Konstanty výpočtu NEL'!$G$16)),'Konstanty výpočtu NEL'!$G$28*(L22*'Konstanty výpočtu NEL'!$G$7+'Konstanty výpočtu NEL'!$L$10+H22*P22/100+F22*'Konstanty výpočtu NEL'!$G$16),"")</f>
        <v/>
      </c>
      <c r="S22" s="109" t="str">
        <f>IF(AND(ISNUMBER(L22),ISNUMBER('Konstanty výpočtu NEL'!$G$7),ISNUMBER('Konstanty výpočtu NEL'!$L$10),ISNUMBER(H22),ISNUMBER('Konstanty výpočtu NEL'!$G$13),ISNUMBER(F22),ISNUMBER('Konstanty výpočtu NEL'!$G$16)),'Konstanty výpočtu NEL'!$G$28*(L22*'Konstanty výpočtu NEL'!$G$7+'Konstanty výpočtu NEL'!$L$10+H22*'Konstanty výpočtu NEL'!$G$13+F22*'Konstanty výpočtu NEL'!$G$16),"")</f>
        <v/>
      </c>
      <c r="T22" s="109" t="str">
        <f t="shared" si="6"/>
        <v/>
      </c>
      <c r="U22" s="109" t="str">
        <f t="shared" si="7"/>
        <v/>
      </c>
      <c r="V22" s="125" t="str">
        <f>IF(AND(ISNUMBER(M22),ISNUMBER(G22),ISNUMBER(H22),ISNUMBER(O22),ISNUMBER('Konstanty výpočtu NEL'!$E$10)),(15.27*M22+28.38*'Konstanty výpočtu NEL'!$E$10/10+1.12*G22+4.54*H22/10)*(100-O22)/100,"")</f>
        <v/>
      </c>
      <c r="W22" s="110" t="str">
        <f t="shared" si="1"/>
        <v/>
      </c>
      <c r="X22" s="110" t="str">
        <f t="shared" si="8"/>
        <v/>
      </c>
    </row>
    <row r="23" spans="1:24" x14ac:dyDescent="0.2">
      <c r="A23" s="130" t="str">
        <f>'Vstupy hybridů NIRs'!A23</f>
        <v>H17</v>
      </c>
      <c r="B23" s="61">
        <f>'Vstupy hybridů NIRs'!B23</f>
        <v>0</v>
      </c>
      <c r="C23" s="109" t="str">
        <f t="shared" si="0"/>
        <v/>
      </c>
      <c r="D23" s="109" t="str">
        <f>IF(ISNUMBER('Vstupy hybridů NIRs'!C23),'Vstupy hybridů NIRs'!C23,"")</f>
        <v/>
      </c>
      <c r="E23" s="109" t="str">
        <f>IF(ISNUMBER('Vstupy hybridů NIRs'!D23),'Vstupy hybridů NIRs'!D23,"")</f>
        <v/>
      </c>
      <c r="F23" s="109" t="str">
        <f>IF(AND(ISNUMBER(L23),ISNUMBER(N23),ISNUMBER(H23),ISNUMBER('Konstanty výpočtu NEL'!$E$10)),1000-(L23+N23+H23+'Konstanty výpočtu NEL'!$E$10),"")</f>
        <v/>
      </c>
      <c r="G23" s="109" t="str">
        <f t="shared" si="2"/>
        <v/>
      </c>
      <c r="H23" s="109" t="str">
        <f>IF(AND(ISNUMBER(I23),ISNUMBER('Konstanty výpočtů'!$E$7)),I23*'Konstanty výpočtů'!$E$7/100,"")</f>
        <v/>
      </c>
      <c r="I23" s="109" t="str">
        <f t="shared" si="3"/>
        <v/>
      </c>
      <c r="J23" s="109" t="str">
        <f>IF('Vstupy hybridů NIRs'!F23,'Vstupy hybridů NIRs'!F23,"")</f>
        <v/>
      </c>
      <c r="K23" s="109" t="str">
        <f>IF('Vstupy hybridů NIRs'!G23,'Vstupy hybridů NIRs'!G23,"")</f>
        <v/>
      </c>
      <c r="L23" s="109" t="str">
        <f t="shared" si="4"/>
        <v/>
      </c>
      <c r="M23" s="109" t="str">
        <f>IF(ISNUMBER('Vstupy hybridů NIRs'!E23),'Vstupy hybridů NIRs'!E23,"")</f>
        <v/>
      </c>
      <c r="N23" s="109" t="str">
        <f t="shared" si="5"/>
        <v/>
      </c>
      <c r="O23" s="109" t="str">
        <f>IF(ISNUMBER('Vstupy hybridů NIRs'!H23),'Vstupy hybridů NIRs'!H23,"")</f>
        <v/>
      </c>
      <c r="P23" s="109" t="str">
        <f>IF(ISNUMBER('Vstupy hybridů NIRs'!I23),'Vstupy hybridů NIRs'!I23,"")</f>
        <v/>
      </c>
      <c r="Q23" s="109" t="str">
        <f>IF(AND(ISNUMBER(L23),ISNUMBER(N23),ISNUMBER('Konstanty výpočtu NEL'!$E$25),ISNUMBER('Konstanty výpočtu NEL'!$E$28),ISNUMBER('Konstanty výpočtu NEL'!$E$31)),L23*'Konstanty výpočtu NEL'!$E$25+(1000-N23)*'Konstanty výpočtu NEL'!$E$28+'Konstanty výpočtu NEL'!$E$31,"")</f>
        <v/>
      </c>
      <c r="R23" s="109" t="str">
        <f>IF(AND(ISNUMBER(L23),ISNUMBER('Konstanty výpočtu NEL'!$G$7),ISNUMBER('Konstanty výpočtu NEL'!$L$10),ISNUMBER(H23),ISNUMBER(P23),ISNUMBER(F23),ISNUMBER('Konstanty výpočtu NEL'!$G$16)),'Konstanty výpočtu NEL'!$G$28*(L23*'Konstanty výpočtu NEL'!$G$7+'Konstanty výpočtu NEL'!$L$10+H23*P23/100+F23*'Konstanty výpočtu NEL'!$G$16),"")</f>
        <v/>
      </c>
      <c r="S23" s="109" t="str">
        <f>IF(AND(ISNUMBER(L23),ISNUMBER('Konstanty výpočtu NEL'!$G$7),ISNUMBER('Konstanty výpočtu NEL'!$L$10),ISNUMBER(H23),ISNUMBER('Konstanty výpočtu NEL'!$G$13),ISNUMBER(F23),ISNUMBER('Konstanty výpočtu NEL'!$G$16)),'Konstanty výpočtu NEL'!$G$28*(L23*'Konstanty výpočtu NEL'!$G$7+'Konstanty výpočtu NEL'!$L$10+H23*'Konstanty výpočtu NEL'!$G$13+F23*'Konstanty výpočtu NEL'!$G$16),"")</f>
        <v/>
      </c>
      <c r="T23" s="109" t="str">
        <f t="shared" si="6"/>
        <v/>
      </c>
      <c r="U23" s="109" t="str">
        <f t="shared" si="7"/>
        <v/>
      </c>
      <c r="V23" s="125" t="str">
        <f>IF(AND(ISNUMBER(M23),ISNUMBER(G23),ISNUMBER(H23),ISNUMBER(O23),ISNUMBER('Konstanty výpočtu NEL'!$E$10)),(15.27*M23+28.38*'Konstanty výpočtu NEL'!$E$10/10+1.12*G23+4.54*H23/10)*(100-O23)/100,"")</f>
        <v/>
      </c>
      <c r="W23" s="110" t="str">
        <f t="shared" si="1"/>
        <v/>
      </c>
      <c r="X23" s="110" t="str">
        <f t="shared" si="8"/>
        <v/>
      </c>
    </row>
    <row r="24" spans="1:24" x14ac:dyDescent="0.2">
      <c r="A24" s="130" t="str">
        <f>'Vstupy hybridů NIRs'!A24</f>
        <v>H18</v>
      </c>
      <c r="B24" s="61">
        <f>'Vstupy hybridů NIRs'!B24</f>
        <v>0</v>
      </c>
      <c r="C24" s="109" t="str">
        <f t="shared" si="0"/>
        <v/>
      </c>
      <c r="D24" s="109" t="str">
        <f>IF(ISNUMBER('Vstupy hybridů NIRs'!C24),'Vstupy hybridů NIRs'!C24,"")</f>
        <v/>
      </c>
      <c r="E24" s="109" t="str">
        <f>IF(ISNUMBER('Vstupy hybridů NIRs'!D24),'Vstupy hybridů NIRs'!D24,"")</f>
        <v/>
      </c>
      <c r="F24" s="109" t="str">
        <f>IF(AND(ISNUMBER(L24),ISNUMBER(N24),ISNUMBER(H24),ISNUMBER('Konstanty výpočtu NEL'!$E$10)),1000-(L24+N24+H24+'Konstanty výpočtu NEL'!$E$10),"")</f>
        <v/>
      </c>
      <c r="G24" s="109" t="str">
        <f t="shared" si="2"/>
        <v/>
      </c>
      <c r="H24" s="109" t="str">
        <f>IF(AND(ISNUMBER(I24),ISNUMBER('Konstanty výpočtů'!$E$7)),I24*'Konstanty výpočtů'!$E$7/100,"")</f>
        <v/>
      </c>
      <c r="I24" s="109" t="str">
        <f t="shared" si="3"/>
        <v/>
      </c>
      <c r="J24" s="109" t="str">
        <f>IF('Vstupy hybridů NIRs'!F24,'Vstupy hybridů NIRs'!F24,"")</f>
        <v/>
      </c>
      <c r="K24" s="109" t="str">
        <f>IF('Vstupy hybridů NIRs'!G24,'Vstupy hybridů NIRs'!G24,"")</f>
        <v/>
      </c>
      <c r="L24" s="109" t="str">
        <f t="shared" si="4"/>
        <v/>
      </c>
      <c r="M24" s="109" t="str">
        <f>IF(ISNUMBER('Vstupy hybridů NIRs'!E24),'Vstupy hybridů NIRs'!E24,"")</f>
        <v/>
      </c>
      <c r="N24" s="109" t="str">
        <f t="shared" si="5"/>
        <v/>
      </c>
      <c r="O24" s="109" t="str">
        <f>IF(ISNUMBER('Vstupy hybridů NIRs'!H24),'Vstupy hybridů NIRs'!H24,"")</f>
        <v/>
      </c>
      <c r="P24" s="109" t="str">
        <f>IF(ISNUMBER('Vstupy hybridů NIRs'!I24),'Vstupy hybridů NIRs'!I24,"")</f>
        <v/>
      </c>
      <c r="Q24" s="109" t="str">
        <f>IF(AND(ISNUMBER(L24),ISNUMBER(N24),ISNUMBER('Konstanty výpočtu NEL'!$E$25),ISNUMBER('Konstanty výpočtu NEL'!$E$28),ISNUMBER('Konstanty výpočtu NEL'!$E$31)),L24*'Konstanty výpočtu NEL'!$E$25+(1000-N24)*'Konstanty výpočtu NEL'!$E$28+'Konstanty výpočtu NEL'!$E$31,"")</f>
        <v/>
      </c>
      <c r="R24" s="109" t="str">
        <f>IF(AND(ISNUMBER(L24),ISNUMBER('Konstanty výpočtu NEL'!$G$7),ISNUMBER('Konstanty výpočtu NEL'!$L$10),ISNUMBER(H24),ISNUMBER(P24),ISNUMBER(F24),ISNUMBER('Konstanty výpočtu NEL'!$G$16)),'Konstanty výpočtu NEL'!$G$28*(L24*'Konstanty výpočtu NEL'!$G$7+'Konstanty výpočtu NEL'!$L$10+H24*P24/100+F24*'Konstanty výpočtu NEL'!$G$16),"")</f>
        <v/>
      </c>
      <c r="S24" s="109" t="str">
        <f>IF(AND(ISNUMBER(L24),ISNUMBER('Konstanty výpočtu NEL'!$G$7),ISNUMBER('Konstanty výpočtu NEL'!$L$10),ISNUMBER(H24),ISNUMBER('Konstanty výpočtu NEL'!$G$13),ISNUMBER(F24),ISNUMBER('Konstanty výpočtu NEL'!$G$16)),'Konstanty výpočtu NEL'!$G$28*(L24*'Konstanty výpočtu NEL'!$G$7+'Konstanty výpočtu NEL'!$L$10+H24*'Konstanty výpočtu NEL'!$G$13+F24*'Konstanty výpočtu NEL'!$G$16),"")</f>
        <v/>
      </c>
      <c r="T24" s="109" t="str">
        <f t="shared" si="6"/>
        <v/>
      </c>
      <c r="U24" s="109" t="str">
        <f t="shared" si="7"/>
        <v/>
      </c>
      <c r="V24" s="125" t="str">
        <f>IF(AND(ISNUMBER(M24),ISNUMBER(G24),ISNUMBER(H24),ISNUMBER(O24),ISNUMBER('Konstanty výpočtu NEL'!$E$10)),(15.27*M24+28.38*'Konstanty výpočtu NEL'!$E$10/10+1.12*G24+4.54*H24/10)*(100-O24)/100,"")</f>
        <v/>
      </c>
      <c r="W24" s="110" t="str">
        <f t="shared" si="1"/>
        <v/>
      </c>
      <c r="X24" s="110" t="str">
        <f t="shared" si="8"/>
        <v/>
      </c>
    </row>
    <row r="25" spans="1:24" ht="12.75" customHeight="1" x14ac:dyDescent="0.2">
      <c r="A25" s="130" t="str">
        <f>'Vstupy hybridů NIRs'!A25</f>
        <v>H19</v>
      </c>
      <c r="B25" s="61">
        <f>'Vstupy hybridů NIRs'!B25</f>
        <v>0</v>
      </c>
      <c r="C25" s="109" t="str">
        <f t="shared" si="0"/>
        <v/>
      </c>
      <c r="D25" s="109" t="str">
        <f>IF(ISNUMBER('Vstupy hybridů NIRs'!C25),'Vstupy hybridů NIRs'!C25,"")</f>
        <v/>
      </c>
      <c r="E25" s="109" t="str">
        <f>IF(ISNUMBER('Vstupy hybridů NIRs'!D25),'Vstupy hybridů NIRs'!D25,"")</f>
        <v/>
      </c>
      <c r="F25" s="109" t="str">
        <f>IF(AND(ISNUMBER(L25),ISNUMBER(N25),ISNUMBER(H25),ISNUMBER('Konstanty výpočtu NEL'!$E$10)),1000-(L25+N25+H25+'Konstanty výpočtu NEL'!$E$10),"")</f>
        <v/>
      </c>
      <c r="G25" s="109" t="str">
        <f t="shared" si="2"/>
        <v/>
      </c>
      <c r="H25" s="109" t="str">
        <f>IF(AND(ISNUMBER(I25),ISNUMBER('Konstanty výpočtů'!$E$7)),I25*'Konstanty výpočtů'!$E$7/100,"")</f>
        <v/>
      </c>
      <c r="I25" s="109" t="str">
        <f t="shared" si="3"/>
        <v/>
      </c>
      <c r="J25" s="109" t="str">
        <f>IF('Vstupy hybridů NIRs'!F25,'Vstupy hybridů NIRs'!F25,"")</f>
        <v/>
      </c>
      <c r="K25" s="109" t="str">
        <f>IF('Vstupy hybridů NIRs'!G25,'Vstupy hybridů NIRs'!G25,"")</f>
        <v/>
      </c>
      <c r="L25" s="109" t="str">
        <f t="shared" si="4"/>
        <v/>
      </c>
      <c r="M25" s="109" t="str">
        <f>IF(ISNUMBER('Vstupy hybridů NIRs'!E25),'Vstupy hybridů NIRs'!E25,"")</f>
        <v/>
      </c>
      <c r="N25" s="109" t="str">
        <f t="shared" si="5"/>
        <v/>
      </c>
      <c r="O25" s="109" t="str">
        <f>IF(ISNUMBER('Vstupy hybridů NIRs'!H25),'Vstupy hybridů NIRs'!H25,"")</f>
        <v/>
      </c>
      <c r="P25" s="109" t="str">
        <f>IF(ISNUMBER('Vstupy hybridů NIRs'!I25),'Vstupy hybridů NIRs'!I25,"")</f>
        <v/>
      </c>
      <c r="Q25" s="109" t="str">
        <f>IF(AND(ISNUMBER(L25),ISNUMBER(N25),ISNUMBER('Konstanty výpočtu NEL'!$E$25),ISNUMBER('Konstanty výpočtu NEL'!$E$28),ISNUMBER('Konstanty výpočtu NEL'!$E$31)),L25*'Konstanty výpočtu NEL'!$E$25+(1000-N25)*'Konstanty výpočtu NEL'!$E$28+'Konstanty výpočtu NEL'!$E$31,"")</f>
        <v/>
      </c>
      <c r="R25" s="109" t="str">
        <f>IF(AND(ISNUMBER(L25),ISNUMBER('Konstanty výpočtu NEL'!$G$7),ISNUMBER('Konstanty výpočtu NEL'!$L$10),ISNUMBER(H25),ISNUMBER(P25),ISNUMBER(F25),ISNUMBER('Konstanty výpočtu NEL'!$G$16)),'Konstanty výpočtu NEL'!$G$28*(L25*'Konstanty výpočtu NEL'!$G$7+'Konstanty výpočtu NEL'!$L$10+H25*P25/100+F25*'Konstanty výpočtu NEL'!$G$16),"")</f>
        <v/>
      </c>
      <c r="S25" s="109" t="str">
        <f>IF(AND(ISNUMBER(L25),ISNUMBER('Konstanty výpočtu NEL'!$G$7),ISNUMBER('Konstanty výpočtu NEL'!$L$10),ISNUMBER(H25),ISNUMBER('Konstanty výpočtu NEL'!$G$13),ISNUMBER(F25),ISNUMBER('Konstanty výpočtu NEL'!$G$16)),'Konstanty výpočtu NEL'!$G$28*(L25*'Konstanty výpočtu NEL'!$G$7+'Konstanty výpočtu NEL'!$L$10+H25*'Konstanty výpočtu NEL'!$G$13+F25*'Konstanty výpočtu NEL'!$G$16),"")</f>
        <v/>
      </c>
      <c r="T25" s="109" t="str">
        <f t="shared" si="6"/>
        <v/>
      </c>
      <c r="U25" s="109" t="str">
        <f t="shared" si="7"/>
        <v/>
      </c>
      <c r="V25" s="125" t="str">
        <f>IF(AND(ISNUMBER(M25),ISNUMBER(G25),ISNUMBER(H25),ISNUMBER(O25),ISNUMBER('Konstanty výpočtu NEL'!$E$10)),(15.27*M25+28.38*'Konstanty výpočtu NEL'!$E$10/10+1.12*G25+4.54*H25/10)*(100-O25)/100,"")</f>
        <v/>
      </c>
      <c r="W25" s="110" t="str">
        <f t="shared" si="1"/>
        <v/>
      </c>
      <c r="X25" s="110" t="str">
        <f t="shared" si="8"/>
        <v/>
      </c>
    </row>
    <row r="26" spans="1:24" x14ac:dyDescent="0.2">
      <c r="A26" s="130" t="str">
        <f>'Vstupy hybridů NIRs'!A26</f>
        <v>H20</v>
      </c>
      <c r="B26" s="61">
        <f>'Vstupy hybridů NIRs'!B26</f>
        <v>0</v>
      </c>
      <c r="C26" s="109" t="str">
        <f t="shared" si="0"/>
        <v/>
      </c>
      <c r="D26" s="109" t="str">
        <f>IF(ISNUMBER('Vstupy hybridů NIRs'!C26),'Vstupy hybridů NIRs'!C26,"")</f>
        <v/>
      </c>
      <c r="E26" s="109" t="str">
        <f>IF(ISNUMBER('Vstupy hybridů NIRs'!D26),'Vstupy hybridů NIRs'!D26,"")</f>
        <v/>
      </c>
      <c r="F26" s="109" t="str">
        <f>IF(AND(ISNUMBER(L26),ISNUMBER(N26),ISNUMBER(H26),ISNUMBER('Konstanty výpočtu NEL'!$E$10)),1000-(L26+N26+H26+'Konstanty výpočtu NEL'!$E$10),"")</f>
        <v/>
      </c>
      <c r="G26" s="109" t="str">
        <f t="shared" si="2"/>
        <v/>
      </c>
      <c r="H26" s="109" t="str">
        <f>IF(AND(ISNUMBER(I26),ISNUMBER('Konstanty výpočtů'!$E$7)),I26*'Konstanty výpočtů'!$E$7/100,"")</f>
        <v/>
      </c>
      <c r="I26" s="109" t="str">
        <f t="shared" si="3"/>
        <v/>
      </c>
      <c r="J26" s="109" t="str">
        <f>IF('Vstupy hybridů NIRs'!F26,'Vstupy hybridů NIRs'!F26,"")</f>
        <v/>
      </c>
      <c r="K26" s="109" t="str">
        <f>IF('Vstupy hybridů NIRs'!G26,'Vstupy hybridů NIRs'!G26,"")</f>
        <v/>
      </c>
      <c r="L26" s="109" t="str">
        <f t="shared" si="4"/>
        <v/>
      </c>
      <c r="M26" s="109" t="str">
        <f>IF(ISNUMBER('Vstupy hybridů NIRs'!E26),'Vstupy hybridů NIRs'!E26,"")</f>
        <v/>
      </c>
      <c r="N26" s="109" t="str">
        <f t="shared" si="5"/>
        <v/>
      </c>
      <c r="O26" s="109" t="str">
        <f>IF(ISNUMBER('Vstupy hybridů NIRs'!H26),'Vstupy hybridů NIRs'!H26,"")</f>
        <v/>
      </c>
      <c r="P26" s="109" t="str">
        <f>IF(ISNUMBER('Vstupy hybridů NIRs'!I26),'Vstupy hybridů NIRs'!I26,"")</f>
        <v/>
      </c>
      <c r="Q26" s="109" t="str">
        <f>IF(AND(ISNUMBER(L26),ISNUMBER(N26),ISNUMBER('Konstanty výpočtu NEL'!$E$25),ISNUMBER('Konstanty výpočtu NEL'!$E$28),ISNUMBER('Konstanty výpočtu NEL'!$E$31)),L26*'Konstanty výpočtu NEL'!$E$25+(1000-N26)*'Konstanty výpočtu NEL'!$E$28+'Konstanty výpočtu NEL'!$E$31,"")</f>
        <v/>
      </c>
      <c r="R26" s="109" t="str">
        <f>IF(AND(ISNUMBER(L26),ISNUMBER('Konstanty výpočtu NEL'!$G$7),ISNUMBER('Konstanty výpočtu NEL'!$L$10),ISNUMBER(H26),ISNUMBER(P26),ISNUMBER(F26),ISNUMBER('Konstanty výpočtu NEL'!$G$16)),'Konstanty výpočtu NEL'!$G$28*(L26*'Konstanty výpočtu NEL'!$G$7+'Konstanty výpočtu NEL'!$L$10+H26*P26/100+F26*'Konstanty výpočtu NEL'!$G$16),"")</f>
        <v/>
      </c>
      <c r="S26" s="109" t="str">
        <f>IF(AND(ISNUMBER(L26),ISNUMBER('Konstanty výpočtu NEL'!$G$7),ISNUMBER('Konstanty výpočtu NEL'!$L$10),ISNUMBER(H26),ISNUMBER('Konstanty výpočtu NEL'!$G$13),ISNUMBER(F26),ISNUMBER('Konstanty výpočtu NEL'!$G$16)),'Konstanty výpočtu NEL'!$G$28*(L26*'Konstanty výpočtu NEL'!$G$7+'Konstanty výpočtu NEL'!$L$10+H26*'Konstanty výpočtu NEL'!$G$13+F26*'Konstanty výpočtu NEL'!$G$16),"")</f>
        <v/>
      </c>
      <c r="T26" s="109" t="str">
        <f t="shared" si="6"/>
        <v/>
      </c>
      <c r="U26" s="109" t="str">
        <f t="shared" si="7"/>
        <v/>
      </c>
      <c r="V26" s="125" t="str">
        <f>IF(AND(ISNUMBER(M26),ISNUMBER(G26),ISNUMBER(H26),ISNUMBER(O26),ISNUMBER('Konstanty výpočtu NEL'!$E$10)),(15.27*M26+28.38*'Konstanty výpočtu NEL'!$E$10/10+1.12*G26+4.54*H26/10)*(100-O26)/100,"")</f>
        <v/>
      </c>
      <c r="W26" s="110" t="str">
        <f t="shared" si="1"/>
        <v/>
      </c>
      <c r="X26" s="110" t="str">
        <f t="shared" si="8"/>
        <v/>
      </c>
    </row>
    <row r="28" spans="1:24" ht="12.75" customHeight="1" x14ac:dyDescent="0.2"/>
    <row r="31" spans="1:24" ht="12.75" customHeight="1" x14ac:dyDescent="0.2"/>
    <row r="34" ht="12.75" customHeight="1" x14ac:dyDescent="0.2"/>
    <row r="37" ht="12.75" customHeight="1" x14ac:dyDescent="0.2"/>
    <row r="40" ht="12.75" customHeight="1" x14ac:dyDescent="0.2"/>
    <row r="43" ht="12.75" customHeight="1" x14ac:dyDescent="0.2"/>
    <row r="46" ht="12.75" customHeight="1" x14ac:dyDescent="0.2"/>
    <row r="49" ht="12.75" customHeight="1" x14ac:dyDescent="0.2"/>
    <row r="52" ht="12.75" customHeight="1" x14ac:dyDescent="0.2"/>
    <row r="55" ht="12.75" customHeight="1" x14ac:dyDescent="0.2"/>
    <row r="58" ht="12.75" customHeight="1" x14ac:dyDescent="0.2"/>
    <row r="61" ht="12.75" customHeight="1" x14ac:dyDescent="0.2"/>
    <row r="64" ht="12.75" customHeight="1" x14ac:dyDescent="0.2"/>
  </sheetData>
  <sheetProtection algorithmName="SHA-512" hashValue="0vlrnf/nFdV1uAfGLs8q9pJMbWd4zgAvQ4n9URJxDH9H0mjF3UZR4dQnHx1XBMLg+2LCFPcBTgc+/etDxZFvxA==" saltValue="6VtBwQHMeCj2o1ttlY3RJw==" spinCount="100000" sheet="1" objects="1" scenarios="1"/>
  <mergeCells count="13">
    <mergeCell ref="A1:B1"/>
    <mergeCell ref="A3:A4"/>
    <mergeCell ref="B3:B4"/>
    <mergeCell ref="F4:G4"/>
    <mergeCell ref="W3:X4"/>
    <mergeCell ref="Q3:S3"/>
    <mergeCell ref="T3:U3"/>
    <mergeCell ref="D3:O3"/>
    <mergeCell ref="V3:V4"/>
    <mergeCell ref="L4:M4"/>
    <mergeCell ref="N4:O4"/>
    <mergeCell ref="I4:J4"/>
    <mergeCell ref="C3:C4"/>
  </mergeCells>
  <pageMargins left="0.78749999999999998" right="0.78749999999999998" top="0.88611111111111107" bottom="1.0527777777777778" header="0.51180555555555551" footer="0.78749999999999998"/>
  <pageSetup paperSize="9" firstPageNumber="0" orientation="landscape" horizontalDpi="300" verticalDpi="300" r:id="rId1"/>
  <headerFooter alignWithMargins="0"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"/>
  <sheetViews>
    <sheetView showGridLines="0" workbookViewId="0">
      <selection activeCell="E8" sqref="E8"/>
    </sheetView>
  </sheetViews>
  <sheetFormatPr defaultRowHeight="12.75" x14ac:dyDescent="0.2"/>
  <cols>
    <col min="13" max="13" width="9.5703125" customWidth="1"/>
  </cols>
  <sheetData>
    <row r="1" spans="1:15" x14ac:dyDescent="0.2">
      <c r="A1" s="223" t="str">
        <f>'Vstupy hybridů NIRs'!A1</f>
        <v>Analýza NIR</v>
      </c>
      <c r="B1" s="223"/>
      <c r="C1" s="223"/>
      <c r="D1" s="223"/>
      <c r="E1" s="12"/>
      <c r="F1" s="12"/>
      <c r="G1" s="12"/>
      <c r="H1" s="12"/>
      <c r="I1" s="12"/>
      <c r="J1" s="12"/>
      <c r="K1" s="13"/>
      <c r="L1" s="12"/>
      <c r="M1" s="12"/>
      <c r="N1" s="14"/>
    </row>
    <row r="2" spans="1:15" ht="13.5" thickBot="1" x14ac:dyDescent="0.25">
      <c r="A2" s="15"/>
      <c r="B2" s="15"/>
      <c r="C2" s="16"/>
      <c r="D2" s="12"/>
      <c r="E2" s="12"/>
      <c r="F2" s="12"/>
      <c r="G2" s="12"/>
      <c r="H2" s="12"/>
      <c r="I2" s="12"/>
      <c r="J2" s="12"/>
      <c r="K2" s="13"/>
      <c r="L2" s="12"/>
      <c r="M2" s="12"/>
      <c r="N2" s="14"/>
    </row>
    <row r="3" spans="1:15" ht="26.25" customHeight="1" thickBot="1" x14ac:dyDescent="0.25">
      <c r="A3" s="224" t="s">
        <v>4</v>
      </c>
      <c r="B3" s="228" t="s">
        <v>5</v>
      </c>
      <c r="C3" s="230" t="s">
        <v>30</v>
      </c>
      <c r="D3" s="225" t="s">
        <v>31</v>
      </c>
      <c r="E3" s="226"/>
      <c r="F3" s="226"/>
      <c r="G3" s="226"/>
      <c r="H3" s="226"/>
      <c r="I3" s="227"/>
      <c r="J3" s="160" t="s">
        <v>32</v>
      </c>
      <c r="K3" s="219" t="s">
        <v>6</v>
      </c>
      <c r="L3" s="220"/>
      <c r="M3" s="232" t="s">
        <v>80</v>
      </c>
      <c r="N3" s="221" t="s">
        <v>33</v>
      </c>
      <c r="O3" s="221"/>
    </row>
    <row r="4" spans="1:15" ht="39" thickBot="1" x14ac:dyDescent="0.25">
      <c r="A4" s="224"/>
      <c r="B4" s="229"/>
      <c r="C4" s="231"/>
      <c r="D4" s="86" t="s">
        <v>60</v>
      </c>
      <c r="E4" s="69" t="s">
        <v>8</v>
      </c>
      <c r="F4" s="70" t="s">
        <v>58</v>
      </c>
      <c r="G4" s="70" t="s">
        <v>38</v>
      </c>
      <c r="H4" s="70" t="s">
        <v>41</v>
      </c>
      <c r="I4" s="84" t="s">
        <v>40</v>
      </c>
      <c r="J4" s="161" t="s">
        <v>8</v>
      </c>
      <c r="K4" s="85" t="s">
        <v>10</v>
      </c>
      <c r="L4" s="43" t="str">
        <f>CONCATENATE("Strav. vlákniny ",IF(ISNUMBER('Konstanty výpočtu NEL'!G13),TEXT('Konstanty výpočtu NEL'!G13*100,0),"X")," %")</f>
        <v>Strav. vlákniny 69 %</v>
      </c>
      <c r="M4" s="233"/>
      <c r="N4" s="222"/>
      <c r="O4" s="222"/>
    </row>
    <row r="5" spans="1:15" ht="13.5" thickBot="1" x14ac:dyDescent="0.25">
      <c r="A5" s="25"/>
      <c r="B5" s="142" t="s">
        <v>11</v>
      </c>
      <c r="C5" s="26" t="s">
        <v>34</v>
      </c>
      <c r="D5" s="71" t="s">
        <v>11</v>
      </c>
      <c r="E5" s="72" t="s">
        <v>11</v>
      </c>
      <c r="F5" s="73" t="s">
        <v>11</v>
      </c>
      <c r="G5" s="73" t="s">
        <v>11</v>
      </c>
      <c r="H5" s="73" t="s">
        <v>11</v>
      </c>
      <c r="I5" s="74" t="s">
        <v>11</v>
      </c>
      <c r="J5" s="162" t="s">
        <v>11</v>
      </c>
      <c r="K5" s="66" t="s">
        <v>12</v>
      </c>
      <c r="L5" s="127" t="s">
        <v>12</v>
      </c>
      <c r="M5" s="167" t="s">
        <v>83</v>
      </c>
      <c r="N5" s="175" t="s">
        <v>35</v>
      </c>
      <c r="O5" s="176" t="s">
        <v>36</v>
      </c>
    </row>
    <row r="6" spans="1:15" ht="26.25" customHeight="1" thickBot="1" x14ac:dyDescent="0.25">
      <c r="A6" s="144"/>
      <c r="B6" s="152" t="s">
        <v>89</v>
      </c>
      <c r="C6" s="147" t="s">
        <v>87</v>
      </c>
      <c r="D6" s="148" t="s">
        <v>89</v>
      </c>
      <c r="E6" s="149" t="s">
        <v>89</v>
      </c>
      <c r="F6" s="149" t="s">
        <v>89</v>
      </c>
      <c r="G6" s="149" t="s">
        <v>89</v>
      </c>
      <c r="H6" s="149" t="s">
        <v>89</v>
      </c>
      <c r="I6" s="150" t="s">
        <v>87</v>
      </c>
      <c r="J6" s="146" t="s">
        <v>88</v>
      </c>
      <c r="K6" s="147" t="s">
        <v>87</v>
      </c>
      <c r="L6" s="151" t="s">
        <v>87</v>
      </c>
      <c r="M6" s="146" t="s">
        <v>87</v>
      </c>
      <c r="N6" s="173" t="s">
        <v>87</v>
      </c>
      <c r="O6" s="174" t="s">
        <v>87</v>
      </c>
    </row>
    <row r="7" spans="1:15" x14ac:dyDescent="0.2">
      <c r="A7" s="170" t="str">
        <f>'Vstupy hybridů NIRs'!A7</f>
        <v>H1</v>
      </c>
      <c r="B7" s="157" t="str">
        <f>Výpočty!D7</f>
        <v/>
      </c>
      <c r="C7" s="154" t="str">
        <f>Výpočty!C7</f>
        <v/>
      </c>
      <c r="D7" s="169" t="str">
        <f>Výpočty!J7</f>
        <v/>
      </c>
      <c r="E7" s="77" t="str">
        <f>Výpočty!K7</f>
        <v/>
      </c>
      <c r="F7" s="77" t="str">
        <f>Výpočty!E7</f>
        <v/>
      </c>
      <c r="G7" s="77" t="str">
        <f>Výpočty!M7</f>
        <v/>
      </c>
      <c r="H7" s="77" t="str">
        <f>Výpočty!O7</f>
        <v/>
      </c>
      <c r="I7" s="78" t="str">
        <f>Výpočty!G7</f>
        <v/>
      </c>
      <c r="J7" s="163" t="str">
        <f>Výpočty!P7</f>
        <v/>
      </c>
      <c r="K7" s="76" t="str">
        <f>Výpočty!T7</f>
        <v/>
      </c>
      <c r="L7" s="164" t="str">
        <f>Výpočty!U7</f>
        <v/>
      </c>
      <c r="M7" s="163" t="str">
        <f>Výpočty!V7</f>
        <v/>
      </c>
      <c r="N7" s="76" t="str">
        <f>Výpočty!W7</f>
        <v/>
      </c>
      <c r="O7" s="78" t="str">
        <f>Výpočty!X7</f>
        <v/>
      </c>
    </row>
    <row r="8" spans="1:15" x14ac:dyDescent="0.2">
      <c r="A8" s="171" t="str">
        <f>'Vstupy hybridů NIRs'!A8</f>
        <v>H2</v>
      </c>
      <c r="B8" s="158" t="str">
        <f>Výpočty!D8</f>
        <v/>
      </c>
      <c r="C8" s="155" t="str">
        <f>Výpočty!C8</f>
        <v/>
      </c>
      <c r="D8" s="153" t="str">
        <f>Výpočty!J8</f>
        <v/>
      </c>
      <c r="E8" s="75" t="str">
        <f>Výpočty!K8</f>
        <v/>
      </c>
      <c r="F8" s="75" t="str">
        <f>Výpočty!E8</f>
        <v/>
      </c>
      <c r="G8" s="75" t="str">
        <f>Výpočty!M8</f>
        <v/>
      </c>
      <c r="H8" s="75" t="str">
        <f>Výpočty!O8</f>
        <v/>
      </c>
      <c r="I8" s="80" t="str">
        <f>Výpočty!G8</f>
        <v/>
      </c>
      <c r="J8" s="155" t="str">
        <f>Výpočty!P8</f>
        <v/>
      </c>
      <c r="K8" s="79" t="str">
        <f>Výpočty!T8</f>
        <v/>
      </c>
      <c r="L8" s="165" t="str">
        <f>Výpočty!U8</f>
        <v/>
      </c>
      <c r="M8" s="155" t="str">
        <f>Výpočty!V8</f>
        <v/>
      </c>
      <c r="N8" s="79" t="str">
        <f>Výpočty!W8</f>
        <v/>
      </c>
      <c r="O8" s="80" t="str">
        <f>Výpočty!X8</f>
        <v/>
      </c>
    </row>
    <row r="9" spans="1:15" x14ac:dyDescent="0.2">
      <c r="A9" s="171" t="str">
        <f>'Vstupy hybridů NIRs'!A9</f>
        <v>H3</v>
      </c>
      <c r="B9" s="158" t="str">
        <f>Výpočty!D9</f>
        <v/>
      </c>
      <c r="C9" s="155" t="str">
        <f>Výpočty!C9</f>
        <v/>
      </c>
      <c r="D9" s="153" t="str">
        <f>Výpočty!J9</f>
        <v/>
      </c>
      <c r="E9" s="75" t="str">
        <f>Výpočty!K9</f>
        <v/>
      </c>
      <c r="F9" s="75" t="str">
        <f>Výpočty!E9</f>
        <v/>
      </c>
      <c r="G9" s="75" t="str">
        <f>Výpočty!M9</f>
        <v/>
      </c>
      <c r="H9" s="75" t="str">
        <f>Výpočty!O9</f>
        <v/>
      </c>
      <c r="I9" s="80" t="str">
        <f>Výpočty!G9</f>
        <v/>
      </c>
      <c r="J9" s="155" t="str">
        <f>Výpočty!P9</f>
        <v/>
      </c>
      <c r="K9" s="79" t="str">
        <f>Výpočty!T9</f>
        <v/>
      </c>
      <c r="L9" s="165" t="str">
        <f>Výpočty!U9</f>
        <v/>
      </c>
      <c r="M9" s="155" t="str">
        <f>Výpočty!V9</f>
        <v/>
      </c>
      <c r="N9" s="79" t="str">
        <f>Výpočty!W9</f>
        <v/>
      </c>
      <c r="O9" s="80" t="str">
        <f>Výpočty!X9</f>
        <v/>
      </c>
    </row>
    <row r="10" spans="1:15" ht="12.75" customHeight="1" x14ac:dyDescent="0.2">
      <c r="A10" s="171" t="str">
        <f>'Vstupy hybridů NIRs'!A10</f>
        <v>H4</v>
      </c>
      <c r="B10" s="158" t="str">
        <f>Výpočty!D10</f>
        <v/>
      </c>
      <c r="C10" s="155" t="str">
        <f>Výpočty!C10</f>
        <v/>
      </c>
      <c r="D10" s="153" t="str">
        <f>Výpočty!J10</f>
        <v/>
      </c>
      <c r="E10" s="75" t="str">
        <f>Výpočty!K10</f>
        <v/>
      </c>
      <c r="F10" s="75" t="str">
        <f>Výpočty!E10</f>
        <v/>
      </c>
      <c r="G10" s="75" t="str">
        <f>Výpočty!M10</f>
        <v/>
      </c>
      <c r="H10" s="75" t="str">
        <f>Výpočty!O10</f>
        <v/>
      </c>
      <c r="I10" s="80" t="str">
        <f>Výpočty!G10</f>
        <v/>
      </c>
      <c r="J10" s="155" t="str">
        <f>Výpočty!P10</f>
        <v/>
      </c>
      <c r="K10" s="79" t="str">
        <f>Výpočty!T10</f>
        <v/>
      </c>
      <c r="L10" s="165" t="str">
        <f>Výpočty!U10</f>
        <v/>
      </c>
      <c r="M10" s="155" t="str">
        <f>Výpočty!V10</f>
        <v/>
      </c>
      <c r="N10" s="79" t="str">
        <f>Výpočty!W10</f>
        <v/>
      </c>
      <c r="O10" s="80" t="str">
        <f>Výpočty!X10</f>
        <v/>
      </c>
    </row>
    <row r="11" spans="1:15" x14ac:dyDescent="0.2">
      <c r="A11" s="171" t="str">
        <f>'Vstupy hybridů NIRs'!A11</f>
        <v>H5</v>
      </c>
      <c r="B11" s="158" t="str">
        <f>Výpočty!D11</f>
        <v/>
      </c>
      <c r="C11" s="155" t="str">
        <f>Výpočty!C11</f>
        <v/>
      </c>
      <c r="D11" s="153" t="str">
        <f>Výpočty!J11</f>
        <v/>
      </c>
      <c r="E11" s="75" t="str">
        <f>Výpočty!K11</f>
        <v/>
      </c>
      <c r="F11" s="75" t="str">
        <f>Výpočty!E11</f>
        <v/>
      </c>
      <c r="G11" s="75" t="str">
        <f>Výpočty!M11</f>
        <v/>
      </c>
      <c r="H11" s="75" t="str">
        <f>Výpočty!O11</f>
        <v/>
      </c>
      <c r="I11" s="80" t="str">
        <f>Výpočty!G11</f>
        <v/>
      </c>
      <c r="J11" s="155" t="str">
        <f>Výpočty!P11</f>
        <v/>
      </c>
      <c r="K11" s="79" t="str">
        <f>Výpočty!T11</f>
        <v/>
      </c>
      <c r="L11" s="165" t="str">
        <f>Výpočty!U11</f>
        <v/>
      </c>
      <c r="M11" s="155" t="str">
        <f>Výpočty!V11</f>
        <v/>
      </c>
      <c r="N11" s="79" t="str">
        <f>Výpočty!W11</f>
        <v/>
      </c>
      <c r="O11" s="80" t="str">
        <f>Výpočty!X11</f>
        <v/>
      </c>
    </row>
    <row r="12" spans="1:15" x14ac:dyDescent="0.2">
      <c r="A12" s="171" t="str">
        <f>'Vstupy hybridů NIRs'!A12</f>
        <v>H6</v>
      </c>
      <c r="B12" s="158" t="str">
        <f>Výpočty!D12</f>
        <v/>
      </c>
      <c r="C12" s="155" t="str">
        <f>Výpočty!C12</f>
        <v/>
      </c>
      <c r="D12" s="153" t="str">
        <f>Výpočty!J12</f>
        <v/>
      </c>
      <c r="E12" s="75" t="str">
        <f>Výpočty!K12</f>
        <v/>
      </c>
      <c r="F12" s="75" t="str">
        <f>Výpočty!E12</f>
        <v/>
      </c>
      <c r="G12" s="75" t="str">
        <f>Výpočty!M12</f>
        <v/>
      </c>
      <c r="H12" s="75" t="str">
        <f>Výpočty!O12</f>
        <v/>
      </c>
      <c r="I12" s="80" t="str">
        <f>Výpočty!G12</f>
        <v/>
      </c>
      <c r="J12" s="155" t="str">
        <f>Výpočty!P12</f>
        <v/>
      </c>
      <c r="K12" s="79" t="str">
        <f>Výpočty!T12</f>
        <v/>
      </c>
      <c r="L12" s="165" t="str">
        <f>Výpočty!U12</f>
        <v/>
      </c>
      <c r="M12" s="155" t="str">
        <f>Výpočty!V12</f>
        <v/>
      </c>
      <c r="N12" s="79" t="str">
        <f>Výpočty!W12</f>
        <v/>
      </c>
      <c r="O12" s="80" t="str">
        <f>Výpočty!X12</f>
        <v/>
      </c>
    </row>
    <row r="13" spans="1:15" ht="12.75" customHeight="1" x14ac:dyDescent="0.2">
      <c r="A13" s="171" t="str">
        <f>'Vstupy hybridů NIRs'!A13</f>
        <v>H7</v>
      </c>
      <c r="B13" s="158" t="str">
        <f>Výpočty!D13</f>
        <v/>
      </c>
      <c r="C13" s="155" t="str">
        <f>Výpočty!C13</f>
        <v/>
      </c>
      <c r="D13" s="153" t="str">
        <f>Výpočty!J13</f>
        <v/>
      </c>
      <c r="E13" s="75" t="str">
        <f>Výpočty!K13</f>
        <v/>
      </c>
      <c r="F13" s="75" t="str">
        <f>Výpočty!E13</f>
        <v/>
      </c>
      <c r="G13" s="75" t="str">
        <f>Výpočty!M13</f>
        <v/>
      </c>
      <c r="H13" s="75" t="str">
        <f>Výpočty!O13</f>
        <v/>
      </c>
      <c r="I13" s="80" t="str">
        <f>Výpočty!G13</f>
        <v/>
      </c>
      <c r="J13" s="155" t="str">
        <f>Výpočty!P13</f>
        <v/>
      </c>
      <c r="K13" s="79" t="str">
        <f>Výpočty!T13</f>
        <v/>
      </c>
      <c r="L13" s="165" t="str">
        <f>Výpočty!U13</f>
        <v/>
      </c>
      <c r="M13" s="155" t="str">
        <f>Výpočty!V13</f>
        <v/>
      </c>
      <c r="N13" s="79" t="str">
        <f>Výpočty!W13</f>
        <v/>
      </c>
      <c r="O13" s="80" t="str">
        <f>Výpočty!X13</f>
        <v/>
      </c>
    </row>
    <row r="14" spans="1:15" x14ac:dyDescent="0.2">
      <c r="A14" s="171" t="str">
        <f>'Vstupy hybridů NIRs'!A14</f>
        <v>H8</v>
      </c>
      <c r="B14" s="158" t="str">
        <f>Výpočty!D14</f>
        <v/>
      </c>
      <c r="C14" s="155" t="str">
        <f>Výpočty!C14</f>
        <v/>
      </c>
      <c r="D14" s="153" t="str">
        <f>Výpočty!J14</f>
        <v/>
      </c>
      <c r="E14" s="75" t="str">
        <f>Výpočty!K14</f>
        <v/>
      </c>
      <c r="F14" s="75" t="str">
        <f>Výpočty!E14</f>
        <v/>
      </c>
      <c r="G14" s="75" t="str">
        <f>Výpočty!M14</f>
        <v/>
      </c>
      <c r="H14" s="75" t="str">
        <f>Výpočty!O14</f>
        <v/>
      </c>
      <c r="I14" s="80" t="str">
        <f>Výpočty!G14</f>
        <v/>
      </c>
      <c r="J14" s="155" t="str">
        <f>Výpočty!P14</f>
        <v/>
      </c>
      <c r="K14" s="79" t="str">
        <f>Výpočty!T14</f>
        <v/>
      </c>
      <c r="L14" s="165" t="str">
        <f>Výpočty!U14</f>
        <v/>
      </c>
      <c r="M14" s="155" t="str">
        <f>Výpočty!V14</f>
        <v/>
      </c>
      <c r="N14" s="79" t="str">
        <f>Výpočty!W14</f>
        <v/>
      </c>
      <c r="O14" s="80" t="str">
        <f>Výpočty!X14</f>
        <v/>
      </c>
    </row>
    <row r="15" spans="1:15" x14ac:dyDescent="0.2">
      <c r="A15" s="171" t="str">
        <f>'Vstupy hybridů NIRs'!A15</f>
        <v>H9</v>
      </c>
      <c r="B15" s="158" t="str">
        <f>Výpočty!D15</f>
        <v/>
      </c>
      <c r="C15" s="155" t="str">
        <f>Výpočty!C15</f>
        <v/>
      </c>
      <c r="D15" s="153" t="str">
        <f>Výpočty!J15</f>
        <v/>
      </c>
      <c r="E15" s="75" t="str">
        <f>Výpočty!K15</f>
        <v/>
      </c>
      <c r="F15" s="75" t="str">
        <f>Výpočty!E15</f>
        <v/>
      </c>
      <c r="G15" s="75" t="str">
        <f>Výpočty!M15</f>
        <v/>
      </c>
      <c r="H15" s="75" t="str">
        <f>Výpočty!O15</f>
        <v/>
      </c>
      <c r="I15" s="80" t="str">
        <f>Výpočty!G15</f>
        <v/>
      </c>
      <c r="J15" s="155" t="str">
        <f>Výpočty!P15</f>
        <v/>
      </c>
      <c r="K15" s="79" t="str">
        <f>Výpočty!T15</f>
        <v/>
      </c>
      <c r="L15" s="165" t="str">
        <f>Výpočty!U15</f>
        <v/>
      </c>
      <c r="M15" s="155" t="str">
        <f>Výpočty!V15</f>
        <v/>
      </c>
      <c r="N15" s="79" t="str">
        <f>Výpočty!W15</f>
        <v/>
      </c>
      <c r="O15" s="80" t="str">
        <f>Výpočty!X15</f>
        <v/>
      </c>
    </row>
    <row r="16" spans="1:15" x14ac:dyDescent="0.2">
      <c r="A16" s="171" t="str">
        <f>'Vstupy hybridů NIRs'!A16</f>
        <v>H10</v>
      </c>
      <c r="B16" s="158" t="str">
        <f>Výpočty!D16</f>
        <v/>
      </c>
      <c r="C16" s="155" t="str">
        <f>Výpočty!C16</f>
        <v/>
      </c>
      <c r="D16" s="153" t="str">
        <f>Výpočty!J16</f>
        <v/>
      </c>
      <c r="E16" s="75" t="str">
        <f>Výpočty!K16</f>
        <v/>
      </c>
      <c r="F16" s="75" t="str">
        <f>Výpočty!E16</f>
        <v/>
      </c>
      <c r="G16" s="75" t="str">
        <f>Výpočty!M16</f>
        <v/>
      </c>
      <c r="H16" s="75" t="str">
        <f>Výpočty!O16</f>
        <v/>
      </c>
      <c r="I16" s="80" t="str">
        <f>Výpočty!G16</f>
        <v/>
      </c>
      <c r="J16" s="155" t="str">
        <f>Výpočty!P16</f>
        <v/>
      </c>
      <c r="K16" s="79" t="str">
        <f>Výpočty!T16</f>
        <v/>
      </c>
      <c r="L16" s="165" t="str">
        <f>Výpočty!U16</f>
        <v/>
      </c>
      <c r="M16" s="155" t="str">
        <f>Výpočty!V16</f>
        <v/>
      </c>
      <c r="N16" s="79" t="str">
        <f>Výpočty!W16</f>
        <v/>
      </c>
      <c r="O16" s="80" t="str">
        <f>Výpočty!X16</f>
        <v/>
      </c>
    </row>
    <row r="17" spans="1:15" x14ac:dyDescent="0.2">
      <c r="A17" s="171" t="str">
        <f>'Vstupy hybridů NIRs'!A17</f>
        <v>H11</v>
      </c>
      <c r="B17" s="158" t="str">
        <f>Výpočty!D17</f>
        <v/>
      </c>
      <c r="C17" s="155" t="str">
        <f>Výpočty!C17</f>
        <v/>
      </c>
      <c r="D17" s="153" t="str">
        <f>Výpočty!J17</f>
        <v/>
      </c>
      <c r="E17" s="75" t="str">
        <f>Výpočty!K17</f>
        <v/>
      </c>
      <c r="F17" s="75" t="str">
        <f>Výpočty!E17</f>
        <v/>
      </c>
      <c r="G17" s="75" t="str">
        <f>Výpočty!M17</f>
        <v/>
      </c>
      <c r="H17" s="75" t="str">
        <f>Výpočty!O17</f>
        <v/>
      </c>
      <c r="I17" s="80" t="str">
        <f>Výpočty!G17</f>
        <v/>
      </c>
      <c r="J17" s="155" t="str">
        <f>Výpočty!P17</f>
        <v/>
      </c>
      <c r="K17" s="79" t="str">
        <f>Výpočty!T17</f>
        <v/>
      </c>
      <c r="L17" s="165" t="str">
        <f>Výpočty!U17</f>
        <v/>
      </c>
      <c r="M17" s="155" t="str">
        <f>Výpočty!V17</f>
        <v/>
      </c>
      <c r="N17" s="79" t="str">
        <f>Výpočty!W17</f>
        <v/>
      </c>
      <c r="O17" s="80" t="str">
        <f>Výpočty!X17</f>
        <v/>
      </c>
    </row>
    <row r="18" spans="1:15" x14ac:dyDescent="0.2">
      <c r="A18" s="171" t="str">
        <f>'Vstupy hybridů NIRs'!A18</f>
        <v>H12</v>
      </c>
      <c r="B18" s="158" t="str">
        <f>Výpočty!D18</f>
        <v/>
      </c>
      <c r="C18" s="155" t="str">
        <f>Výpočty!C18</f>
        <v/>
      </c>
      <c r="D18" s="153" t="str">
        <f>Výpočty!J18</f>
        <v/>
      </c>
      <c r="E18" s="75" t="str">
        <f>Výpočty!K18</f>
        <v/>
      </c>
      <c r="F18" s="75" t="str">
        <f>Výpočty!E18</f>
        <v/>
      </c>
      <c r="G18" s="75" t="str">
        <f>Výpočty!M18</f>
        <v/>
      </c>
      <c r="H18" s="75" t="str">
        <f>Výpočty!O18</f>
        <v/>
      </c>
      <c r="I18" s="80" t="str">
        <f>Výpočty!G18</f>
        <v/>
      </c>
      <c r="J18" s="155" t="str">
        <f>Výpočty!P18</f>
        <v/>
      </c>
      <c r="K18" s="79" t="str">
        <f>Výpočty!T18</f>
        <v/>
      </c>
      <c r="L18" s="165" t="str">
        <f>Výpočty!U18</f>
        <v/>
      </c>
      <c r="M18" s="155" t="str">
        <f>Výpočty!V18</f>
        <v/>
      </c>
      <c r="N18" s="79" t="str">
        <f>Výpočty!W18</f>
        <v/>
      </c>
      <c r="O18" s="80" t="str">
        <f>Výpočty!X18</f>
        <v/>
      </c>
    </row>
    <row r="19" spans="1:15" x14ac:dyDescent="0.2">
      <c r="A19" s="171" t="str">
        <f>'Vstupy hybridů NIRs'!A19</f>
        <v>H13</v>
      </c>
      <c r="B19" s="158" t="str">
        <f>Výpočty!D19</f>
        <v/>
      </c>
      <c r="C19" s="155" t="str">
        <f>Výpočty!C19</f>
        <v/>
      </c>
      <c r="D19" s="153" t="str">
        <f>Výpočty!J19</f>
        <v/>
      </c>
      <c r="E19" s="75" t="str">
        <f>Výpočty!K19</f>
        <v/>
      </c>
      <c r="F19" s="75" t="str">
        <f>Výpočty!E19</f>
        <v/>
      </c>
      <c r="G19" s="75" t="str">
        <f>Výpočty!M19</f>
        <v/>
      </c>
      <c r="H19" s="75" t="str">
        <f>Výpočty!O19</f>
        <v/>
      </c>
      <c r="I19" s="80" t="str">
        <f>Výpočty!G19</f>
        <v/>
      </c>
      <c r="J19" s="155" t="str">
        <f>Výpočty!P19</f>
        <v/>
      </c>
      <c r="K19" s="79" t="str">
        <f>Výpočty!T19</f>
        <v/>
      </c>
      <c r="L19" s="165" t="str">
        <f>Výpočty!U19</f>
        <v/>
      </c>
      <c r="M19" s="155" t="str">
        <f>Výpočty!V19</f>
        <v/>
      </c>
      <c r="N19" s="79" t="str">
        <f>Výpočty!W19</f>
        <v/>
      </c>
      <c r="O19" s="80" t="str">
        <f>Výpočty!X19</f>
        <v/>
      </c>
    </row>
    <row r="20" spans="1:15" x14ac:dyDescent="0.2">
      <c r="A20" s="171" t="str">
        <f>'Vstupy hybridů NIRs'!A20</f>
        <v>H14</v>
      </c>
      <c r="B20" s="158" t="str">
        <f>Výpočty!D20</f>
        <v/>
      </c>
      <c r="C20" s="155" t="str">
        <f>Výpočty!C20</f>
        <v/>
      </c>
      <c r="D20" s="153" t="str">
        <f>Výpočty!J20</f>
        <v/>
      </c>
      <c r="E20" s="75" t="str">
        <f>Výpočty!K20</f>
        <v/>
      </c>
      <c r="F20" s="75" t="str">
        <f>Výpočty!E20</f>
        <v/>
      </c>
      <c r="G20" s="75" t="str">
        <f>Výpočty!M20</f>
        <v/>
      </c>
      <c r="H20" s="75" t="str">
        <f>Výpočty!O20</f>
        <v/>
      </c>
      <c r="I20" s="80" t="str">
        <f>Výpočty!G20</f>
        <v/>
      </c>
      <c r="J20" s="155" t="str">
        <f>Výpočty!P20</f>
        <v/>
      </c>
      <c r="K20" s="79" t="str">
        <f>Výpočty!T20</f>
        <v/>
      </c>
      <c r="L20" s="165" t="str">
        <f>Výpočty!U20</f>
        <v/>
      </c>
      <c r="M20" s="155" t="str">
        <f>Výpočty!V20</f>
        <v/>
      </c>
      <c r="N20" s="79" t="str">
        <f>Výpočty!W20</f>
        <v/>
      </c>
      <c r="O20" s="80" t="str">
        <f>Výpočty!X20</f>
        <v/>
      </c>
    </row>
    <row r="21" spans="1:15" x14ac:dyDescent="0.2">
      <c r="A21" s="171" t="str">
        <f>'Vstupy hybridů NIRs'!A21</f>
        <v>H15</v>
      </c>
      <c r="B21" s="158" t="str">
        <f>Výpočty!D21</f>
        <v/>
      </c>
      <c r="C21" s="155" t="str">
        <f>Výpočty!C21</f>
        <v/>
      </c>
      <c r="D21" s="153" t="str">
        <f>Výpočty!J21</f>
        <v/>
      </c>
      <c r="E21" s="75" t="str">
        <f>Výpočty!K21</f>
        <v/>
      </c>
      <c r="F21" s="75" t="str">
        <f>Výpočty!E21</f>
        <v/>
      </c>
      <c r="G21" s="75" t="str">
        <f>Výpočty!M21</f>
        <v/>
      </c>
      <c r="H21" s="75" t="str">
        <f>Výpočty!O21</f>
        <v/>
      </c>
      <c r="I21" s="80" t="str">
        <f>Výpočty!G21</f>
        <v/>
      </c>
      <c r="J21" s="155" t="str">
        <f>Výpočty!P21</f>
        <v/>
      </c>
      <c r="K21" s="79" t="str">
        <f>Výpočty!T21</f>
        <v/>
      </c>
      <c r="L21" s="165" t="str">
        <f>Výpočty!U21</f>
        <v/>
      </c>
      <c r="M21" s="155" t="str">
        <f>Výpočty!V21</f>
        <v/>
      </c>
      <c r="N21" s="79" t="str">
        <f>Výpočty!W21</f>
        <v/>
      </c>
      <c r="O21" s="80" t="str">
        <f>Výpočty!X21</f>
        <v/>
      </c>
    </row>
    <row r="22" spans="1:15" x14ac:dyDescent="0.2">
      <c r="A22" s="171" t="str">
        <f>'Vstupy hybridů NIRs'!A22</f>
        <v>H16</v>
      </c>
      <c r="B22" s="158" t="str">
        <f>Výpočty!D22</f>
        <v/>
      </c>
      <c r="C22" s="155" t="str">
        <f>Výpočty!C22</f>
        <v/>
      </c>
      <c r="D22" s="153" t="str">
        <f>Výpočty!J22</f>
        <v/>
      </c>
      <c r="E22" s="75" t="str">
        <f>Výpočty!K22</f>
        <v/>
      </c>
      <c r="F22" s="75" t="str">
        <f>Výpočty!E22</f>
        <v/>
      </c>
      <c r="G22" s="75" t="str">
        <f>Výpočty!M22</f>
        <v/>
      </c>
      <c r="H22" s="75" t="str">
        <f>Výpočty!O22</f>
        <v/>
      </c>
      <c r="I22" s="80" t="str">
        <f>Výpočty!G22</f>
        <v/>
      </c>
      <c r="J22" s="155" t="str">
        <f>Výpočty!P22</f>
        <v/>
      </c>
      <c r="K22" s="79" t="str">
        <f>Výpočty!T22</f>
        <v/>
      </c>
      <c r="L22" s="165" t="str">
        <f>Výpočty!U22</f>
        <v/>
      </c>
      <c r="M22" s="155" t="str">
        <f>Výpočty!V22</f>
        <v/>
      </c>
      <c r="N22" s="79" t="str">
        <f>Výpočty!W22</f>
        <v/>
      </c>
      <c r="O22" s="80" t="str">
        <f>Výpočty!X22</f>
        <v/>
      </c>
    </row>
    <row r="23" spans="1:15" x14ac:dyDescent="0.2">
      <c r="A23" s="171" t="str">
        <f>'Vstupy hybridů NIRs'!A23</f>
        <v>H17</v>
      </c>
      <c r="B23" s="158" t="str">
        <f>Výpočty!D23</f>
        <v/>
      </c>
      <c r="C23" s="155" t="str">
        <f>Výpočty!C23</f>
        <v/>
      </c>
      <c r="D23" s="153" t="str">
        <f>Výpočty!J23</f>
        <v/>
      </c>
      <c r="E23" s="75" t="str">
        <f>Výpočty!K23</f>
        <v/>
      </c>
      <c r="F23" s="75" t="str">
        <f>Výpočty!E23</f>
        <v/>
      </c>
      <c r="G23" s="75" t="str">
        <f>Výpočty!M23</f>
        <v/>
      </c>
      <c r="H23" s="75" t="str">
        <f>Výpočty!O23</f>
        <v/>
      </c>
      <c r="I23" s="80" t="str">
        <f>Výpočty!G23</f>
        <v/>
      </c>
      <c r="J23" s="155" t="str">
        <f>Výpočty!P23</f>
        <v/>
      </c>
      <c r="K23" s="79" t="str">
        <f>Výpočty!T23</f>
        <v/>
      </c>
      <c r="L23" s="165" t="str">
        <f>Výpočty!U23</f>
        <v/>
      </c>
      <c r="M23" s="155" t="str">
        <f>Výpočty!V23</f>
        <v/>
      </c>
      <c r="N23" s="79" t="str">
        <f>Výpočty!W23</f>
        <v/>
      </c>
      <c r="O23" s="80" t="str">
        <f>Výpočty!X23</f>
        <v/>
      </c>
    </row>
    <row r="24" spans="1:15" x14ac:dyDescent="0.2">
      <c r="A24" s="171" t="str">
        <f>'Vstupy hybridů NIRs'!A24</f>
        <v>H18</v>
      </c>
      <c r="B24" s="158" t="str">
        <f>Výpočty!D24</f>
        <v/>
      </c>
      <c r="C24" s="155" t="str">
        <f>Výpočty!C24</f>
        <v/>
      </c>
      <c r="D24" s="153" t="str">
        <f>Výpočty!J24</f>
        <v/>
      </c>
      <c r="E24" s="75" t="str">
        <f>Výpočty!K24</f>
        <v/>
      </c>
      <c r="F24" s="75" t="str">
        <f>Výpočty!E24</f>
        <v/>
      </c>
      <c r="G24" s="75" t="str">
        <f>Výpočty!M24</f>
        <v/>
      </c>
      <c r="H24" s="75" t="str">
        <f>Výpočty!O24</f>
        <v/>
      </c>
      <c r="I24" s="80" t="str">
        <f>Výpočty!G24</f>
        <v/>
      </c>
      <c r="J24" s="155" t="str">
        <f>Výpočty!P24</f>
        <v/>
      </c>
      <c r="K24" s="79" t="str">
        <f>Výpočty!T24</f>
        <v/>
      </c>
      <c r="L24" s="165" t="str">
        <f>Výpočty!U24</f>
        <v/>
      </c>
      <c r="M24" s="155" t="str">
        <f>Výpočty!V24</f>
        <v/>
      </c>
      <c r="N24" s="79" t="str">
        <f>Výpočty!W24</f>
        <v/>
      </c>
      <c r="O24" s="80" t="str">
        <f>Výpočty!X24</f>
        <v/>
      </c>
    </row>
    <row r="25" spans="1:15" x14ac:dyDescent="0.2">
      <c r="A25" s="171" t="str">
        <f>'Vstupy hybridů NIRs'!A25</f>
        <v>H19</v>
      </c>
      <c r="B25" s="158" t="str">
        <f>Výpočty!D25</f>
        <v/>
      </c>
      <c r="C25" s="155" t="str">
        <f>Výpočty!C25</f>
        <v/>
      </c>
      <c r="D25" s="153" t="str">
        <f>Výpočty!J25</f>
        <v/>
      </c>
      <c r="E25" s="75" t="str">
        <f>Výpočty!K25</f>
        <v/>
      </c>
      <c r="F25" s="75" t="str">
        <f>Výpočty!E25</f>
        <v/>
      </c>
      <c r="G25" s="75" t="str">
        <f>Výpočty!M25</f>
        <v/>
      </c>
      <c r="H25" s="75" t="str">
        <f>Výpočty!O25</f>
        <v/>
      </c>
      <c r="I25" s="80" t="str">
        <f>Výpočty!G25</f>
        <v/>
      </c>
      <c r="J25" s="155" t="str">
        <f>Výpočty!P25</f>
        <v/>
      </c>
      <c r="K25" s="79" t="str">
        <f>Výpočty!T25</f>
        <v/>
      </c>
      <c r="L25" s="165" t="str">
        <f>Výpočty!U25</f>
        <v/>
      </c>
      <c r="M25" s="155" t="str">
        <f>Výpočty!V25</f>
        <v/>
      </c>
      <c r="N25" s="79" t="str">
        <f>Výpočty!W25</f>
        <v/>
      </c>
      <c r="O25" s="80" t="str">
        <f>Výpočty!X25</f>
        <v/>
      </c>
    </row>
    <row r="26" spans="1:15" ht="13.5" thickBot="1" x14ac:dyDescent="0.25">
      <c r="A26" s="172" t="str">
        <f>'Vstupy hybridů NIRs'!A26</f>
        <v>H20</v>
      </c>
      <c r="B26" s="159" t="str">
        <f>Výpočty!D26</f>
        <v/>
      </c>
      <c r="C26" s="156" t="str">
        <f>Výpočty!C26</f>
        <v/>
      </c>
      <c r="D26" s="168" t="str">
        <f>Výpočty!J26</f>
        <v/>
      </c>
      <c r="E26" s="82" t="str">
        <f>Výpočty!K26</f>
        <v/>
      </c>
      <c r="F26" s="82" t="str">
        <f>Výpočty!E26</f>
        <v/>
      </c>
      <c r="G26" s="82" t="str">
        <f>Výpočty!M26</f>
        <v/>
      </c>
      <c r="H26" s="82" t="str">
        <f>Výpočty!O26</f>
        <v/>
      </c>
      <c r="I26" s="83" t="str">
        <f>Výpočty!G26</f>
        <v/>
      </c>
      <c r="J26" s="156" t="str">
        <f>Výpočty!P26</f>
        <v/>
      </c>
      <c r="K26" s="81" t="str">
        <f>Výpočty!T26</f>
        <v/>
      </c>
      <c r="L26" s="166" t="str">
        <f>Výpočty!U26</f>
        <v/>
      </c>
      <c r="M26" s="156" t="str">
        <f>Výpočty!V26</f>
        <v/>
      </c>
      <c r="N26" s="81" t="str">
        <f>Výpočty!W26</f>
        <v/>
      </c>
      <c r="O26" s="83" t="str">
        <f>Výpočty!X26</f>
        <v/>
      </c>
    </row>
  </sheetData>
  <sheetProtection algorithmName="SHA-512" hashValue="7jZYKK1fgA0VjT0sYC5FfKJgsEDVsuLtw5Z9raBnlXJDnx1towMogxtoO/MXg+RpeSpe922lSV7Q/bmcd6EMRg==" saltValue="uMWvf6IpBKUWyFHyWnFW2A==" spinCount="100000" sheet="1" objects="1" scenarios="1"/>
  <mergeCells count="8">
    <mergeCell ref="K3:L3"/>
    <mergeCell ref="N3:O4"/>
    <mergeCell ref="A1:D1"/>
    <mergeCell ref="A3:A4"/>
    <mergeCell ref="D3:I3"/>
    <mergeCell ref="B3:B4"/>
    <mergeCell ref="C3:C4"/>
    <mergeCell ref="M3:M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7"/>
  <sheetViews>
    <sheetView showGridLines="0" zoomScale="90" zoomScaleNormal="90" workbookViewId="0">
      <selection activeCell="N25" sqref="N25"/>
    </sheetView>
  </sheetViews>
  <sheetFormatPr defaultColWidth="11.5703125" defaultRowHeight="12.75" x14ac:dyDescent="0.2"/>
  <cols>
    <col min="1" max="1" width="14.28515625" customWidth="1"/>
    <col min="2" max="3" width="8.42578125" customWidth="1"/>
    <col min="4" max="9" width="7.28515625" customWidth="1"/>
    <col min="10" max="10" width="10.7109375" customWidth="1"/>
    <col min="11" max="11" width="8.42578125" customWidth="1"/>
    <col min="12" max="12" width="10.7109375" customWidth="1"/>
    <col min="13" max="13" width="9.85546875" customWidth="1"/>
    <col min="14" max="14" width="10.42578125" customWidth="1"/>
    <col min="15" max="15" width="11.85546875" customWidth="1"/>
  </cols>
  <sheetData>
    <row r="1" spans="1:15" x14ac:dyDescent="0.2">
      <c r="A1" s="223" t="str">
        <f>'Průměry hybridů'!A1:D1</f>
        <v>Analýza NIR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5" ht="13.5" thickBot="1" x14ac:dyDescent="0.25">
      <c r="A2" s="15"/>
      <c r="B2" s="15"/>
      <c r="C2" s="16"/>
      <c r="D2" s="12"/>
      <c r="E2" s="12"/>
      <c r="F2" s="12"/>
      <c r="G2" s="12"/>
      <c r="H2" s="12"/>
      <c r="I2" s="12"/>
      <c r="J2" s="12"/>
      <c r="K2" s="13"/>
      <c r="L2" s="12"/>
      <c r="M2" s="12"/>
      <c r="N2" s="14"/>
    </row>
    <row r="3" spans="1:15" ht="12.75" customHeight="1" thickBot="1" x14ac:dyDescent="0.25">
      <c r="A3" s="224" t="s">
        <v>4</v>
      </c>
      <c r="B3" s="235" t="s">
        <v>5</v>
      </c>
      <c r="C3" s="237" t="s">
        <v>30</v>
      </c>
      <c r="D3" s="225" t="s">
        <v>31</v>
      </c>
      <c r="E3" s="226"/>
      <c r="F3" s="226"/>
      <c r="G3" s="226"/>
      <c r="H3" s="226"/>
      <c r="I3" s="226"/>
      <c r="J3" s="234"/>
      <c r="K3" s="219" t="s">
        <v>6</v>
      </c>
      <c r="L3" s="220"/>
      <c r="M3" s="232" t="s">
        <v>80</v>
      </c>
      <c r="N3" s="221" t="s">
        <v>33</v>
      </c>
      <c r="O3" s="221"/>
    </row>
    <row r="4" spans="1:15" ht="40.5" customHeight="1" thickBot="1" x14ac:dyDescent="0.25">
      <c r="A4" s="224"/>
      <c r="B4" s="236"/>
      <c r="C4" s="238"/>
      <c r="D4" s="86" t="s">
        <v>60</v>
      </c>
      <c r="E4" s="69" t="s">
        <v>8</v>
      </c>
      <c r="F4" s="70" t="s">
        <v>58</v>
      </c>
      <c r="G4" s="70" t="s">
        <v>38</v>
      </c>
      <c r="H4" s="70" t="s">
        <v>41</v>
      </c>
      <c r="I4" s="70" t="s">
        <v>40</v>
      </c>
      <c r="J4" s="111" t="s">
        <v>9</v>
      </c>
      <c r="K4" s="85" t="s">
        <v>10</v>
      </c>
      <c r="L4" s="18" t="str">
        <f>'Průměry hybridů'!L4</f>
        <v>Strav. vlákniny 69 %</v>
      </c>
      <c r="M4" s="233"/>
      <c r="N4" s="221"/>
      <c r="O4" s="221"/>
    </row>
    <row r="5" spans="1:15" ht="13.5" thickBot="1" x14ac:dyDescent="0.25">
      <c r="A5" s="25"/>
      <c r="B5" s="144" t="s">
        <v>11</v>
      </c>
      <c r="C5" s="177" t="s">
        <v>34</v>
      </c>
      <c r="D5" s="71" t="s">
        <v>11</v>
      </c>
      <c r="E5" s="72" t="s">
        <v>11</v>
      </c>
      <c r="F5" s="73" t="s">
        <v>11</v>
      </c>
      <c r="G5" s="73" t="s">
        <v>11</v>
      </c>
      <c r="H5" s="73" t="s">
        <v>11</v>
      </c>
      <c r="I5" s="73" t="s">
        <v>11</v>
      </c>
      <c r="J5" s="115" t="s">
        <v>11</v>
      </c>
      <c r="K5" s="145" t="s">
        <v>12</v>
      </c>
      <c r="L5" s="178" t="s">
        <v>12</v>
      </c>
      <c r="M5" s="167" t="s">
        <v>83</v>
      </c>
      <c r="N5" s="179" t="s">
        <v>76</v>
      </c>
      <c r="O5" s="143" t="s">
        <v>36</v>
      </c>
    </row>
    <row r="6" spans="1:15" ht="26.25" customHeight="1" thickBot="1" x14ac:dyDescent="0.25">
      <c r="A6" s="144"/>
      <c r="B6" s="187" t="str">
        <f>'Průměry hybridů'!B6</f>
        <v>Harvest Lab</v>
      </c>
      <c r="C6" s="187" t="str">
        <f>'Průměry hybridů'!C6</f>
        <v>Vypocet</v>
      </c>
      <c r="D6" s="188" t="str">
        <f>'Průměry hybridů'!D6</f>
        <v>Harvest Lab</v>
      </c>
      <c r="E6" s="189" t="str">
        <f>'Průměry hybridů'!E6</f>
        <v>Harvest Lab</v>
      </c>
      <c r="F6" s="189" t="str">
        <f>'Průměry hybridů'!F6</f>
        <v>Harvest Lab</v>
      </c>
      <c r="G6" s="189" t="str">
        <f>'Průměry hybridů'!G6</f>
        <v>Harvest Lab</v>
      </c>
      <c r="H6" s="189" t="str">
        <f>'Průměry hybridů'!H6</f>
        <v>Harvest Lab</v>
      </c>
      <c r="I6" s="189" t="str">
        <f>'Průměry hybridů'!I6</f>
        <v>Vypocet</v>
      </c>
      <c r="J6" s="190" t="str">
        <f>'Průměry hybridů'!J6</f>
        <v>Stanovena nebo tab.</v>
      </c>
      <c r="K6" s="188" t="str">
        <f>'Průměry hybridů'!K6</f>
        <v>Vypocet</v>
      </c>
      <c r="L6" s="190" t="str">
        <f>'Průměry hybridů'!L6</f>
        <v>Vypocet</v>
      </c>
      <c r="M6" s="187" t="str">
        <f>'Průměry hybridů'!M6</f>
        <v>Vypocet</v>
      </c>
      <c r="N6" s="188" t="str">
        <f>'Průměry hybridů'!N6</f>
        <v>Vypocet</v>
      </c>
      <c r="O6" s="190" t="str">
        <f>'Průměry hybridů'!O6</f>
        <v>Vypocet</v>
      </c>
    </row>
    <row r="7" spans="1:15" x14ac:dyDescent="0.2">
      <c r="A7" s="24" t="str">
        <f>'Průměry hybridů'!A7</f>
        <v>H1</v>
      </c>
      <c r="B7" s="180" t="str">
        <f>IF(ISNUMBER('Průměry hybridů'!B7),'Průměry hybridů'!B7,"")</f>
        <v/>
      </c>
      <c r="C7" s="181" t="str">
        <f>IF(ISNUMBER('Průměry hybridů'!C7),'Průměry hybridů'!C7,"")</f>
        <v/>
      </c>
      <c r="D7" s="182" t="str">
        <f>IF(ISNUMBER('Průměry hybridů'!D7),'Průměry hybridů'!D7,"")</f>
        <v/>
      </c>
      <c r="E7" s="183" t="str">
        <f>IF(ISNUMBER('Průměry hybridů'!E7),'Průměry hybridů'!E7,"")</f>
        <v/>
      </c>
      <c r="F7" s="183" t="str">
        <f>IF(ISNUMBER('Průměry hybridů'!F7),'Průměry hybridů'!F7,"")</f>
        <v/>
      </c>
      <c r="G7" s="183" t="str">
        <f>IF(ISNUMBER('Průměry hybridů'!G7),'Průměry hybridů'!G7,"")</f>
        <v/>
      </c>
      <c r="H7" s="183" t="str">
        <f>IF(ISNUMBER('Průměry hybridů'!H7),'Průměry hybridů'!H7,"")</f>
        <v/>
      </c>
      <c r="I7" s="183" t="str">
        <f>IF(ISNUMBER('Průměry hybridů'!I7),'Průměry hybridů'!I7,"")</f>
        <v/>
      </c>
      <c r="J7" s="184" t="str">
        <f>IF(ISNUMBER('Průměry hybridů'!J7),'Průměry hybridů'!J7,"")</f>
        <v/>
      </c>
      <c r="K7" s="185" t="str">
        <f>IF(ISNUMBER('Průměry hybridů'!K7),'Průměry hybridů'!K7,"")</f>
        <v/>
      </c>
      <c r="L7" s="128" t="str">
        <f>IF(ISNUMBER('Průměry hybridů'!L7),'Průměry hybridů'!L7,"")</f>
        <v/>
      </c>
      <c r="M7" s="128" t="str">
        <f>IF(ISNUMBER('Průměry hybridů'!M7),'Průměry hybridů'!M7,"")</f>
        <v/>
      </c>
      <c r="N7" s="186" t="str">
        <f>IF(ISNUMBER('Průměry hybridů'!N7),'Průměry hybridů'!N7,"")</f>
        <v/>
      </c>
      <c r="O7" s="128" t="str">
        <f>IF(ISNUMBER('Průměry hybridů'!O7),'Průměry hybridů'!O7,"")</f>
        <v/>
      </c>
    </row>
    <row r="8" spans="1:15" x14ac:dyDescent="0.2">
      <c r="A8" s="27" t="str">
        <f>'Průměry hybridů'!A8</f>
        <v>H2</v>
      </c>
      <c r="B8" s="93" t="str">
        <f>IF(ISNUMBER('Průměry hybridů'!B8),'Průměry hybridů'!B8,"")</f>
        <v/>
      </c>
      <c r="C8" s="112" t="str">
        <f>IF(ISNUMBER('Průměry hybridů'!C8),'Průměry hybridů'!C8,"")</f>
        <v/>
      </c>
      <c r="D8" s="79" t="str">
        <f>IF(ISNUMBER('Průměry hybridů'!D8),'Průměry hybridů'!D8,"")</f>
        <v/>
      </c>
      <c r="E8" s="75" t="str">
        <f>IF(ISNUMBER('Průměry hybridů'!E8),'Průměry hybridů'!E8,"")</f>
        <v/>
      </c>
      <c r="F8" s="75" t="str">
        <f>IF(ISNUMBER('Průměry hybridů'!F8),'Průměry hybridů'!F8,"")</f>
        <v/>
      </c>
      <c r="G8" s="75" t="str">
        <f>IF(ISNUMBER('Průměry hybridů'!G8),'Průměry hybridů'!G8,"")</f>
        <v/>
      </c>
      <c r="H8" s="75" t="str">
        <f>IF(ISNUMBER('Průměry hybridů'!H8),'Průměry hybridů'!H8,"")</f>
        <v/>
      </c>
      <c r="I8" s="75" t="str">
        <f>IF(ISNUMBER('Průměry hybridů'!I8),'Průměry hybridů'!I8,"")</f>
        <v/>
      </c>
      <c r="J8" s="80" t="str">
        <f>IF(ISNUMBER('Průměry hybridů'!J8),'Průměry hybridů'!J8,"")</f>
        <v/>
      </c>
      <c r="K8" s="67" t="str">
        <f>IF(ISNUMBER('Průměry hybridů'!K8),'Průměry hybridů'!K8,"")</f>
        <v/>
      </c>
      <c r="L8" s="29" t="str">
        <f>IF(ISNUMBER('Průměry hybridů'!L8),'Průměry hybridů'!L8,"")</f>
        <v/>
      </c>
      <c r="M8" s="29" t="str">
        <f>IF(ISNUMBER('Průměry hybridů'!M8),'Průměry hybridů'!M8,"")</f>
        <v/>
      </c>
      <c r="N8" s="28" t="str">
        <f>IF(ISNUMBER('Průměry hybridů'!N8),'Průměry hybridů'!N8,"")</f>
        <v/>
      </c>
      <c r="O8" s="29" t="str">
        <f>IF(ISNUMBER('Průměry hybridů'!O8),'Průměry hybridů'!O8,"")</f>
        <v/>
      </c>
    </row>
    <row r="9" spans="1:15" x14ac:dyDescent="0.2">
      <c r="A9" s="27" t="str">
        <f>'Průměry hybridů'!A9</f>
        <v>H3</v>
      </c>
      <c r="B9" s="93" t="str">
        <f>IF(ISNUMBER('Průměry hybridů'!B9),'Průměry hybridů'!B9,"")</f>
        <v/>
      </c>
      <c r="C9" s="112" t="str">
        <f>IF(ISNUMBER('Průměry hybridů'!C9),'Průměry hybridů'!C9,"")</f>
        <v/>
      </c>
      <c r="D9" s="79" t="str">
        <f>IF(ISNUMBER('Průměry hybridů'!D9),'Průměry hybridů'!D9,"")</f>
        <v/>
      </c>
      <c r="E9" s="75" t="str">
        <f>IF(ISNUMBER('Průměry hybridů'!E9),'Průměry hybridů'!E9,"")</f>
        <v/>
      </c>
      <c r="F9" s="75" t="str">
        <f>IF(ISNUMBER('Průměry hybridů'!F9),'Průměry hybridů'!F9,"")</f>
        <v/>
      </c>
      <c r="G9" s="75" t="str">
        <f>IF(ISNUMBER('Průměry hybridů'!G9),'Průměry hybridů'!G9,"")</f>
        <v/>
      </c>
      <c r="H9" s="75" t="str">
        <f>IF(ISNUMBER('Průměry hybridů'!H9),'Průměry hybridů'!H9,"")</f>
        <v/>
      </c>
      <c r="I9" s="75" t="str">
        <f>IF(ISNUMBER('Průměry hybridů'!I9),'Průměry hybridů'!I9,"")</f>
        <v/>
      </c>
      <c r="J9" s="80" t="str">
        <f>IF(ISNUMBER('Průměry hybridů'!J9),'Průměry hybridů'!J9,"")</f>
        <v/>
      </c>
      <c r="K9" s="67" t="str">
        <f>IF(ISNUMBER('Průměry hybridů'!K9),'Průměry hybridů'!K9,"")</f>
        <v/>
      </c>
      <c r="L9" s="29" t="str">
        <f>IF(ISNUMBER('Průměry hybridů'!L9),'Průměry hybridů'!L9,"")</f>
        <v/>
      </c>
      <c r="M9" s="29" t="str">
        <f>IF(ISNUMBER('Průměry hybridů'!M9),'Průměry hybridů'!M9,"")</f>
        <v/>
      </c>
      <c r="N9" s="28" t="str">
        <f>IF(ISNUMBER('Průměry hybridů'!N9),'Průměry hybridů'!N9,"")</f>
        <v/>
      </c>
      <c r="O9" s="29" t="str">
        <f>IF(ISNUMBER('Průměry hybridů'!O9),'Průměry hybridů'!O9,"")</f>
        <v/>
      </c>
    </row>
    <row r="10" spans="1:15" x14ac:dyDescent="0.2">
      <c r="A10" s="27" t="str">
        <f>'Průměry hybridů'!A10</f>
        <v>H4</v>
      </c>
      <c r="B10" s="93" t="str">
        <f>IF(ISNUMBER('Průměry hybridů'!B10),'Průměry hybridů'!B10,"")</f>
        <v/>
      </c>
      <c r="C10" s="112" t="str">
        <f>IF(ISNUMBER('Průměry hybridů'!C10),'Průměry hybridů'!C10,"")</f>
        <v/>
      </c>
      <c r="D10" s="79" t="str">
        <f>IF(ISNUMBER('Průměry hybridů'!D10),'Průměry hybridů'!D10,"")</f>
        <v/>
      </c>
      <c r="E10" s="75" t="str">
        <f>IF(ISNUMBER('Průměry hybridů'!E10),'Průměry hybridů'!E10,"")</f>
        <v/>
      </c>
      <c r="F10" s="75" t="str">
        <f>IF(ISNUMBER('Průměry hybridů'!F10),'Průměry hybridů'!F10,"")</f>
        <v/>
      </c>
      <c r="G10" s="75" t="str">
        <f>IF(ISNUMBER('Průměry hybridů'!G10),'Průměry hybridů'!G10,"")</f>
        <v/>
      </c>
      <c r="H10" s="75" t="str">
        <f>IF(ISNUMBER('Průměry hybridů'!H10),'Průměry hybridů'!H10,"")</f>
        <v/>
      </c>
      <c r="I10" s="75" t="str">
        <f>IF(ISNUMBER('Průměry hybridů'!I10),'Průměry hybridů'!I10,"")</f>
        <v/>
      </c>
      <c r="J10" s="80" t="str">
        <f>IF(ISNUMBER('Průměry hybridů'!J10),'Průměry hybridů'!J10,"")</f>
        <v/>
      </c>
      <c r="K10" s="67" t="str">
        <f>IF(ISNUMBER('Průměry hybridů'!K10),'Průměry hybridů'!K10,"")</f>
        <v/>
      </c>
      <c r="L10" s="29" t="str">
        <f>IF(ISNUMBER('Průměry hybridů'!L10),'Průměry hybridů'!L10,"")</f>
        <v/>
      </c>
      <c r="M10" s="29" t="str">
        <f>IF(ISNUMBER('Průměry hybridů'!M10),'Průměry hybridů'!M10,"")</f>
        <v/>
      </c>
      <c r="N10" s="28" t="str">
        <f>IF(ISNUMBER('Průměry hybridů'!N10),'Průměry hybridů'!N10,"")</f>
        <v/>
      </c>
      <c r="O10" s="29" t="str">
        <f>IF(ISNUMBER('Průměry hybridů'!O10),'Průměry hybridů'!O10,"")</f>
        <v/>
      </c>
    </row>
    <row r="11" spans="1:15" x14ac:dyDescent="0.2">
      <c r="A11" s="27" t="str">
        <f>'Průměry hybridů'!A11</f>
        <v>H5</v>
      </c>
      <c r="B11" s="93" t="str">
        <f>IF(ISNUMBER('Průměry hybridů'!B11),'Průměry hybridů'!B11,"")</f>
        <v/>
      </c>
      <c r="C11" s="112" t="str">
        <f>IF(ISNUMBER('Průměry hybridů'!C11),'Průměry hybridů'!C11,"")</f>
        <v/>
      </c>
      <c r="D11" s="79" t="str">
        <f>IF(ISNUMBER('Průměry hybridů'!D11),'Průměry hybridů'!D11,"")</f>
        <v/>
      </c>
      <c r="E11" s="75" t="str">
        <f>IF(ISNUMBER('Průměry hybridů'!E11),'Průměry hybridů'!E11,"")</f>
        <v/>
      </c>
      <c r="F11" s="75" t="str">
        <f>IF(ISNUMBER('Průměry hybridů'!F11),'Průměry hybridů'!F11,"")</f>
        <v/>
      </c>
      <c r="G11" s="75" t="str">
        <f>IF(ISNUMBER('Průměry hybridů'!G11),'Průměry hybridů'!G11,"")</f>
        <v/>
      </c>
      <c r="H11" s="75" t="str">
        <f>IF(ISNUMBER('Průměry hybridů'!H11),'Průměry hybridů'!H11,"")</f>
        <v/>
      </c>
      <c r="I11" s="75" t="str">
        <f>IF(ISNUMBER('Průměry hybridů'!I11),'Průměry hybridů'!I11,"")</f>
        <v/>
      </c>
      <c r="J11" s="80" t="str">
        <f>IF(ISNUMBER('Průměry hybridů'!J11),'Průměry hybridů'!J11,"")</f>
        <v/>
      </c>
      <c r="K11" s="67" t="str">
        <f>IF(ISNUMBER('Průměry hybridů'!K11),'Průměry hybridů'!K11,"")</f>
        <v/>
      </c>
      <c r="L11" s="29" t="str">
        <f>IF(ISNUMBER('Průměry hybridů'!L11),'Průměry hybridů'!L11,"")</f>
        <v/>
      </c>
      <c r="M11" s="29" t="str">
        <f>IF(ISNUMBER('Průměry hybridů'!M11),'Průměry hybridů'!M11,"")</f>
        <v/>
      </c>
      <c r="N11" s="28" t="str">
        <f>IF(ISNUMBER('Průměry hybridů'!N11),'Průměry hybridů'!N11,"")</f>
        <v/>
      </c>
      <c r="O11" s="29" t="str">
        <f>IF(ISNUMBER('Průměry hybridů'!O11),'Průměry hybridů'!O11,"")</f>
        <v/>
      </c>
    </row>
    <row r="12" spans="1:15" x14ac:dyDescent="0.2">
      <c r="A12" s="27" t="str">
        <f>'Průměry hybridů'!A12</f>
        <v>H6</v>
      </c>
      <c r="B12" s="93" t="str">
        <f>IF(ISNUMBER('Průměry hybridů'!B12),'Průměry hybridů'!B12,"")</f>
        <v/>
      </c>
      <c r="C12" s="112" t="str">
        <f>IF(ISNUMBER('Průměry hybridů'!C12),'Průměry hybridů'!C12,"")</f>
        <v/>
      </c>
      <c r="D12" s="79" t="str">
        <f>IF(ISNUMBER('Průměry hybridů'!D12),'Průměry hybridů'!D12,"")</f>
        <v/>
      </c>
      <c r="E12" s="75" t="str">
        <f>IF(ISNUMBER('Průměry hybridů'!E12),'Průměry hybridů'!E12,"")</f>
        <v/>
      </c>
      <c r="F12" s="75" t="str">
        <f>IF(ISNUMBER('Průměry hybridů'!F12),'Průměry hybridů'!F12,"")</f>
        <v/>
      </c>
      <c r="G12" s="75" t="str">
        <f>IF(ISNUMBER('Průměry hybridů'!G12),'Průměry hybridů'!G12,"")</f>
        <v/>
      </c>
      <c r="H12" s="75" t="str">
        <f>IF(ISNUMBER('Průměry hybridů'!H12),'Průměry hybridů'!H12,"")</f>
        <v/>
      </c>
      <c r="I12" s="75" t="str">
        <f>IF(ISNUMBER('Průměry hybridů'!I12),'Průměry hybridů'!I12,"")</f>
        <v/>
      </c>
      <c r="J12" s="80" t="str">
        <f>IF(ISNUMBER('Průměry hybridů'!J12),'Průměry hybridů'!J12,"")</f>
        <v/>
      </c>
      <c r="K12" s="67" t="str">
        <f>IF(ISNUMBER('Průměry hybridů'!K12),'Průměry hybridů'!K12,"")</f>
        <v/>
      </c>
      <c r="L12" s="29" t="str">
        <f>IF(ISNUMBER('Průměry hybridů'!L12),'Průměry hybridů'!L12,"")</f>
        <v/>
      </c>
      <c r="M12" s="29" t="str">
        <f>IF(ISNUMBER('Průměry hybridů'!M12),'Průměry hybridů'!M12,"")</f>
        <v/>
      </c>
      <c r="N12" s="28" t="str">
        <f>IF(ISNUMBER('Průměry hybridů'!N12),'Průměry hybridů'!N12,"")</f>
        <v/>
      </c>
      <c r="O12" s="29" t="str">
        <f>IF(ISNUMBER('Průměry hybridů'!O12),'Průměry hybridů'!O12,"")</f>
        <v/>
      </c>
    </row>
    <row r="13" spans="1:15" x14ac:dyDescent="0.2">
      <c r="A13" s="27" t="str">
        <f>'Průměry hybridů'!A13</f>
        <v>H7</v>
      </c>
      <c r="B13" s="93" t="str">
        <f>IF(ISNUMBER('Průměry hybridů'!B13),'Průměry hybridů'!B13,"")</f>
        <v/>
      </c>
      <c r="C13" s="112" t="str">
        <f>IF(ISNUMBER('Průměry hybridů'!C13),'Průměry hybridů'!C13,"")</f>
        <v/>
      </c>
      <c r="D13" s="79" t="str">
        <f>IF(ISNUMBER('Průměry hybridů'!D13),'Průměry hybridů'!D13,"")</f>
        <v/>
      </c>
      <c r="E13" s="75" t="str">
        <f>IF(ISNUMBER('Průměry hybridů'!E13),'Průměry hybridů'!E13,"")</f>
        <v/>
      </c>
      <c r="F13" s="75" t="str">
        <f>IF(ISNUMBER('Průměry hybridů'!F13),'Průměry hybridů'!F13,"")</f>
        <v/>
      </c>
      <c r="G13" s="75" t="str">
        <f>IF(ISNUMBER('Průměry hybridů'!G13),'Průměry hybridů'!G13,"")</f>
        <v/>
      </c>
      <c r="H13" s="75" t="str">
        <f>IF(ISNUMBER('Průměry hybridů'!H13),'Průměry hybridů'!H13,"")</f>
        <v/>
      </c>
      <c r="I13" s="75" t="str">
        <f>IF(ISNUMBER('Průměry hybridů'!I13),'Průměry hybridů'!I13,"")</f>
        <v/>
      </c>
      <c r="J13" s="80" t="str">
        <f>IF(ISNUMBER('Průměry hybridů'!J13),'Průměry hybridů'!J13,"")</f>
        <v/>
      </c>
      <c r="K13" s="67" t="str">
        <f>IF(ISNUMBER('Průměry hybridů'!K13),'Průměry hybridů'!K13,"")</f>
        <v/>
      </c>
      <c r="L13" s="29" t="str">
        <f>IF(ISNUMBER('Průměry hybridů'!L13),'Průměry hybridů'!L13,"")</f>
        <v/>
      </c>
      <c r="M13" s="29" t="str">
        <f>IF(ISNUMBER('Průměry hybridů'!M13),'Průměry hybridů'!M13,"")</f>
        <v/>
      </c>
      <c r="N13" s="28" t="str">
        <f>IF(ISNUMBER('Průměry hybridů'!N13),'Průměry hybridů'!N13,"")</f>
        <v/>
      </c>
      <c r="O13" s="29" t="str">
        <f>IF(ISNUMBER('Průměry hybridů'!O13),'Průměry hybridů'!O13,"")</f>
        <v/>
      </c>
    </row>
    <row r="14" spans="1:15" x14ac:dyDescent="0.2">
      <c r="A14" s="27" t="str">
        <f>'Průměry hybridů'!A14</f>
        <v>H8</v>
      </c>
      <c r="B14" s="93" t="str">
        <f>IF(ISNUMBER('Průměry hybridů'!B14),'Průměry hybridů'!B14,"")</f>
        <v/>
      </c>
      <c r="C14" s="112" t="str">
        <f>IF(ISNUMBER('Průměry hybridů'!C14),'Průměry hybridů'!C14,"")</f>
        <v/>
      </c>
      <c r="D14" s="79" t="str">
        <f>IF(ISNUMBER('Průměry hybridů'!D14),'Průměry hybridů'!D14,"")</f>
        <v/>
      </c>
      <c r="E14" s="75" t="str">
        <f>IF(ISNUMBER('Průměry hybridů'!E14),'Průměry hybridů'!E14,"")</f>
        <v/>
      </c>
      <c r="F14" s="75" t="str">
        <f>IF(ISNUMBER('Průměry hybridů'!F14),'Průměry hybridů'!F14,"")</f>
        <v/>
      </c>
      <c r="G14" s="75" t="str">
        <f>IF(ISNUMBER('Průměry hybridů'!G14),'Průměry hybridů'!G14,"")</f>
        <v/>
      </c>
      <c r="H14" s="75" t="str">
        <f>IF(ISNUMBER('Průměry hybridů'!H14),'Průměry hybridů'!H14,"")</f>
        <v/>
      </c>
      <c r="I14" s="75" t="str">
        <f>IF(ISNUMBER('Průměry hybridů'!I14),'Průměry hybridů'!I14,"")</f>
        <v/>
      </c>
      <c r="J14" s="80" t="str">
        <f>IF(ISNUMBER('Průměry hybridů'!J14),'Průměry hybridů'!J14,"")</f>
        <v/>
      </c>
      <c r="K14" s="67" t="str">
        <f>IF(ISNUMBER('Průměry hybridů'!K14),'Průměry hybridů'!K14,"")</f>
        <v/>
      </c>
      <c r="L14" s="29" t="str">
        <f>IF(ISNUMBER('Průměry hybridů'!L14),'Průměry hybridů'!L14,"")</f>
        <v/>
      </c>
      <c r="M14" s="29" t="str">
        <f>IF(ISNUMBER('Průměry hybridů'!M14),'Průměry hybridů'!M14,"")</f>
        <v/>
      </c>
      <c r="N14" s="28" t="str">
        <f>IF(ISNUMBER('Průměry hybridů'!N14),'Průměry hybridů'!N14,"")</f>
        <v/>
      </c>
      <c r="O14" s="29" t="str">
        <f>IF(ISNUMBER('Průměry hybridů'!O14),'Průměry hybridů'!O14,"")</f>
        <v/>
      </c>
    </row>
    <row r="15" spans="1:15" x14ac:dyDescent="0.2">
      <c r="A15" s="27" t="str">
        <f>'Průměry hybridů'!A15</f>
        <v>H9</v>
      </c>
      <c r="B15" s="93" t="str">
        <f>IF(ISNUMBER('Průměry hybridů'!B15),'Průměry hybridů'!B15,"")</f>
        <v/>
      </c>
      <c r="C15" s="112" t="str">
        <f>IF(ISNUMBER('Průměry hybridů'!C15),'Průměry hybridů'!C15,"")</f>
        <v/>
      </c>
      <c r="D15" s="79" t="str">
        <f>IF(ISNUMBER('Průměry hybridů'!D15),'Průměry hybridů'!D15,"")</f>
        <v/>
      </c>
      <c r="E15" s="75" t="str">
        <f>IF(ISNUMBER('Průměry hybridů'!E15),'Průměry hybridů'!E15,"")</f>
        <v/>
      </c>
      <c r="F15" s="75" t="str">
        <f>IF(ISNUMBER('Průměry hybridů'!F15),'Průměry hybridů'!F15,"")</f>
        <v/>
      </c>
      <c r="G15" s="75" t="str">
        <f>IF(ISNUMBER('Průměry hybridů'!G15),'Průměry hybridů'!G15,"")</f>
        <v/>
      </c>
      <c r="H15" s="75" t="str">
        <f>IF(ISNUMBER('Průměry hybridů'!H15),'Průměry hybridů'!H15,"")</f>
        <v/>
      </c>
      <c r="I15" s="75" t="str">
        <f>IF(ISNUMBER('Průměry hybridů'!I15),'Průměry hybridů'!I15,"")</f>
        <v/>
      </c>
      <c r="J15" s="80" t="str">
        <f>IF(ISNUMBER('Průměry hybridů'!J15),'Průměry hybridů'!J15,"")</f>
        <v/>
      </c>
      <c r="K15" s="67" t="str">
        <f>IF(ISNUMBER('Průměry hybridů'!K15),'Průměry hybridů'!K15,"")</f>
        <v/>
      </c>
      <c r="L15" s="29" t="str">
        <f>IF(ISNUMBER('Průměry hybridů'!L15),'Průměry hybridů'!L15,"")</f>
        <v/>
      </c>
      <c r="M15" s="29" t="str">
        <f>IF(ISNUMBER('Průměry hybridů'!M15),'Průměry hybridů'!M15,"")</f>
        <v/>
      </c>
      <c r="N15" s="28" t="str">
        <f>IF(ISNUMBER('Průměry hybridů'!N15),'Průměry hybridů'!N15,"")</f>
        <v/>
      </c>
      <c r="O15" s="29" t="str">
        <f>IF(ISNUMBER('Průměry hybridů'!O15),'Průměry hybridů'!O15,"")</f>
        <v/>
      </c>
    </row>
    <row r="16" spans="1:15" x14ac:dyDescent="0.2">
      <c r="A16" s="27" t="str">
        <f>'Průměry hybridů'!A16</f>
        <v>H10</v>
      </c>
      <c r="B16" s="93" t="str">
        <f>IF(ISNUMBER('Průměry hybridů'!B16),'Průměry hybridů'!B16,"")</f>
        <v/>
      </c>
      <c r="C16" s="112" t="str">
        <f>IF(ISNUMBER('Průměry hybridů'!C16),'Průměry hybridů'!C16,"")</f>
        <v/>
      </c>
      <c r="D16" s="79" t="str">
        <f>IF(ISNUMBER('Průměry hybridů'!D16),'Průměry hybridů'!D16,"")</f>
        <v/>
      </c>
      <c r="E16" s="75" t="str">
        <f>IF(ISNUMBER('Průměry hybridů'!E16),'Průměry hybridů'!E16,"")</f>
        <v/>
      </c>
      <c r="F16" s="75" t="str">
        <f>IF(ISNUMBER('Průměry hybridů'!F16),'Průměry hybridů'!F16,"")</f>
        <v/>
      </c>
      <c r="G16" s="75" t="str">
        <f>IF(ISNUMBER('Průměry hybridů'!G16),'Průměry hybridů'!G16,"")</f>
        <v/>
      </c>
      <c r="H16" s="75" t="str">
        <f>IF(ISNUMBER('Průměry hybridů'!H16),'Průměry hybridů'!H16,"")</f>
        <v/>
      </c>
      <c r="I16" s="75" t="str">
        <f>IF(ISNUMBER('Průměry hybridů'!I16),'Průměry hybridů'!I16,"")</f>
        <v/>
      </c>
      <c r="J16" s="80" t="str">
        <f>IF(ISNUMBER('Průměry hybridů'!J16),'Průměry hybridů'!J16,"")</f>
        <v/>
      </c>
      <c r="K16" s="67" t="str">
        <f>IF(ISNUMBER('Průměry hybridů'!K16),'Průměry hybridů'!K16,"")</f>
        <v/>
      </c>
      <c r="L16" s="29" t="str">
        <f>IF(ISNUMBER('Průměry hybridů'!L16),'Průměry hybridů'!L16,"")</f>
        <v/>
      </c>
      <c r="M16" s="29" t="str">
        <f>IF(ISNUMBER('Průměry hybridů'!M16),'Průměry hybridů'!M16,"")</f>
        <v/>
      </c>
      <c r="N16" s="28" t="str">
        <f>IF(ISNUMBER('Průměry hybridů'!N16),'Průměry hybridů'!N16,"")</f>
        <v/>
      </c>
      <c r="O16" s="29" t="str">
        <f>IF(ISNUMBER('Průměry hybridů'!O16),'Průměry hybridů'!O16,"")</f>
        <v/>
      </c>
    </row>
    <row r="17" spans="1:15" x14ac:dyDescent="0.2">
      <c r="A17" s="27" t="str">
        <f>'Průměry hybridů'!A17</f>
        <v>H11</v>
      </c>
      <c r="B17" s="93" t="str">
        <f>IF(ISNUMBER('Průměry hybridů'!B17),'Průměry hybridů'!B17,"")</f>
        <v/>
      </c>
      <c r="C17" s="112" t="str">
        <f>IF(ISNUMBER('Průměry hybridů'!C17),'Průměry hybridů'!C17,"")</f>
        <v/>
      </c>
      <c r="D17" s="79" t="str">
        <f>IF(ISNUMBER('Průměry hybridů'!D17),'Průměry hybridů'!D17,"")</f>
        <v/>
      </c>
      <c r="E17" s="75" t="str">
        <f>IF(ISNUMBER('Průměry hybridů'!E17),'Průměry hybridů'!E17,"")</f>
        <v/>
      </c>
      <c r="F17" s="75" t="str">
        <f>IF(ISNUMBER('Průměry hybridů'!F17),'Průměry hybridů'!F17,"")</f>
        <v/>
      </c>
      <c r="G17" s="75" t="str">
        <f>IF(ISNUMBER('Průměry hybridů'!G17),'Průměry hybridů'!G17,"")</f>
        <v/>
      </c>
      <c r="H17" s="75" t="str">
        <f>IF(ISNUMBER('Průměry hybridů'!H17),'Průměry hybridů'!H17,"")</f>
        <v/>
      </c>
      <c r="I17" s="75" t="str">
        <f>IF(ISNUMBER('Průměry hybridů'!I17),'Průměry hybridů'!I17,"")</f>
        <v/>
      </c>
      <c r="J17" s="80" t="str">
        <f>IF(ISNUMBER('Průměry hybridů'!J17),'Průměry hybridů'!J17,"")</f>
        <v/>
      </c>
      <c r="K17" s="67" t="str">
        <f>IF(ISNUMBER('Průměry hybridů'!K17),'Průměry hybridů'!K17,"")</f>
        <v/>
      </c>
      <c r="L17" s="29" t="str">
        <f>IF(ISNUMBER('Průměry hybridů'!L17),'Průměry hybridů'!L17,"")</f>
        <v/>
      </c>
      <c r="M17" s="29" t="str">
        <f>IF(ISNUMBER('Průměry hybridů'!M17),'Průměry hybridů'!M17,"")</f>
        <v/>
      </c>
      <c r="N17" s="28" t="str">
        <f>IF(ISNUMBER('Průměry hybridů'!N17),'Průměry hybridů'!N17,"")</f>
        <v/>
      </c>
      <c r="O17" s="29" t="str">
        <f>IF(ISNUMBER('Průměry hybridů'!O17),'Průměry hybridů'!O17,"")</f>
        <v/>
      </c>
    </row>
    <row r="18" spans="1:15" x14ac:dyDescent="0.2">
      <c r="A18" s="27" t="str">
        <f>'Průměry hybridů'!A18</f>
        <v>H12</v>
      </c>
      <c r="B18" s="93" t="str">
        <f>IF(ISNUMBER('Průměry hybridů'!B18),'Průměry hybridů'!B18,"")</f>
        <v/>
      </c>
      <c r="C18" s="112" t="str">
        <f>IF(ISNUMBER('Průměry hybridů'!C18),'Průměry hybridů'!C18,"")</f>
        <v/>
      </c>
      <c r="D18" s="79" t="str">
        <f>IF(ISNUMBER('Průměry hybridů'!D18),'Průměry hybridů'!D18,"")</f>
        <v/>
      </c>
      <c r="E18" s="75" t="str">
        <f>IF(ISNUMBER('Průměry hybridů'!E18),'Průměry hybridů'!E18,"")</f>
        <v/>
      </c>
      <c r="F18" s="75" t="str">
        <f>IF(ISNUMBER('Průměry hybridů'!F18),'Průměry hybridů'!F18,"")</f>
        <v/>
      </c>
      <c r="G18" s="75" t="str">
        <f>IF(ISNUMBER('Průměry hybridů'!G18),'Průměry hybridů'!G18,"")</f>
        <v/>
      </c>
      <c r="H18" s="75" t="str">
        <f>IF(ISNUMBER('Průměry hybridů'!H18),'Průměry hybridů'!H18,"")</f>
        <v/>
      </c>
      <c r="I18" s="75" t="str">
        <f>IF(ISNUMBER('Průměry hybridů'!I18),'Průměry hybridů'!I18,"")</f>
        <v/>
      </c>
      <c r="J18" s="80" t="str">
        <f>IF(ISNUMBER('Průměry hybridů'!J18),'Průměry hybridů'!J18,"")</f>
        <v/>
      </c>
      <c r="K18" s="67" t="str">
        <f>IF(ISNUMBER('Průměry hybridů'!K18),'Průměry hybridů'!K18,"")</f>
        <v/>
      </c>
      <c r="L18" s="29" t="str">
        <f>IF(ISNUMBER('Průměry hybridů'!L18),'Průměry hybridů'!L18,"")</f>
        <v/>
      </c>
      <c r="M18" s="29" t="str">
        <f>IF(ISNUMBER('Průměry hybridů'!M18),'Průměry hybridů'!M18,"")</f>
        <v/>
      </c>
      <c r="N18" s="28" t="str">
        <f>IF(ISNUMBER('Průměry hybridů'!N18),'Průměry hybridů'!N18,"")</f>
        <v/>
      </c>
      <c r="O18" s="29" t="str">
        <f>IF(ISNUMBER('Průměry hybridů'!O18),'Průměry hybridů'!O18,"")</f>
        <v/>
      </c>
    </row>
    <row r="19" spans="1:15" x14ac:dyDescent="0.2">
      <c r="A19" s="27" t="str">
        <f>'Průměry hybridů'!A19</f>
        <v>H13</v>
      </c>
      <c r="B19" s="93" t="str">
        <f>IF(ISNUMBER('Průměry hybridů'!B19),'Průměry hybridů'!B19,"")</f>
        <v/>
      </c>
      <c r="C19" s="112" t="str">
        <f>IF(ISNUMBER('Průměry hybridů'!C19),'Průměry hybridů'!C19,"")</f>
        <v/>
      </c>
      <c r="D19" s="79" t="str">
        <f>IF(ISNUMBER('Průměry hybridů'!D19),'Průměry hybridů'!D19,"")</f>
        <v/>
      </c>
      <c r="E19" s="75" t="str">
        <f>IF(ISNUMBER('Průměry hybridů'!E19),'Průměry hybridů'!E19,"")</f>
        <v/>
      </c>
      <c r="F19" s="75" t="str">
        <f>IF(ISNUMBER('Průměry hybridů'!F19),'Průměry hybridů'!F19,"")</f>
        <v/>
      </c>
      <c r="G19" s="75" t="str">
        <f>IF(ISNUMBER('Průměry hybridů'!G19),'Průměry hybridů'!G19,"")</f>
        <v/>
      </c>
      <c r="H19" s="75" t="str">
        <f>IF(ISNUMBER('Průměry hybridů'!H19),'Průměry hybridů'!H19,"")</f>
        <v/>
      </c>
      <c r="I19" s="75" t="str">
        <f>IF(ISNUMBER('Průměry hybridů'!I19),'Průměry hybridů'!I19,"")</f>
        <v/>
      </c>
      <c r="J19" s="80" t="str">
        <f>IF(ISNUMBER('Průměry hybridů'!J19),'Průměry hybridů'!J19,"")</f>
        <v/>
      </c>
      <c r="K19" s="67" t="str">
        <f>IF(ISNUMBER('Průměry hybridů'!K19),'Průměry hybridů'!K19,"")</f>
        <v/>
      </c>
      <c r="L19" s="29" t="str">
        <f>IF(ISNUMBER('Průměry hybridů'!L19),'Průměry hybridů'!L19,"")</f>
        <v/>
      </c>
      <c r="M19" s="29" t="str">
        <f>IF(ISNUMBER('Průměry hybridů'!M19),'Průměry hybridů'!M19,"")</f>
        <v/>
      </c>
      <c r="N19" s="28" t="str">
        <f>IF(ISNUMBER('Průměry hybridů'!N19),'Průměry hybridů'!N19,"")</f>
        <v/>
      </c>
      <c r="O19" s="29" t="str">
        <f>IF(ISNUMBER('Průměry hybridů'!O19),'Průměry hybridů'!O19,"")</f>
        <v/>
      </c>
    </row>
    <row r="20" spans="1:15" x14ac:dyDescent="0.2">
      <c r="A20" s="27" t="str">
        <f>'Průměry hybridů'!A20</f>
        <v>H14</v>
      </c>
      <c r="B20" s="93" t="str">
        <f>IF(ISNUMBER('Průměry hybridů'!B20),'Průměry hybridů'!B20,"")</f>
        <v/>
      </c>
      <c r="C20" s="112" t="str">
        <f>IF(ISNUMBER('Průměry hybridů'!C20),'Průměry hybridů'!C20,"")</f>
        <v/>
      </c>
      <c r="D20" s="79" t="str">
        <f>IF(ISNUMBER('Průměry hybridů'!D20),'Průměry hybridů'!D20,"")</f>
        <v/>
      </c>
      <c r="E20" s="75" t="str">
        <f>IF(ISNUMBER('Průměry hybridů'!E20),'Průměry hybridů'!E20,"")</f>
        <v/>
      </c>
      <c r="F20" s="75" t="str">
        <f>IF(ISNUMBER('Průměry hybridů'!F20),'Průměry hybridů'!F20,"")</f>
        <v/>
      </c>
      <c r="G20" s="75" t="str">
        <f>IF(ISNUMBER('Průměry hybridů'!G20),'Průměry hybridů'!G20,"")</f>
        <v/>
      </c>
      <c r="H20" s="75" t="str">
        <f>IF(ISNUMBER('Průměry hybridů'!H20),'Průměry hybridů'!H20,"")</f>
        <v/>
      </c>
      <c r="I20" s="75" t="str">
        <f>IF(ISNUMBER('Průměry hybridů'!I20),'Průměry hybridů'!I20,"")</f>
        <v/>
      </c>
      <c r="J20" s="80" t="str">
        <f>IF(ISNUMBER('Průměry hybridů'!J20),'Průměry hybridů'!J20,"")</f>
        <v/>
      </c>
      <c r="K20" s="67" t="str">
        <f>IF(ISNUMBER('Průměry hybridů'!K20),'Průměry hybridů'!K20,"")</f>
        <v/>
      </c>
      <c r="L20" s="29" t="str">
        <f>IF(ISNUMBER('Průměry hybridů'!L20),'Průměry hybridů'!L20,"")</f>
        <v/>
      </c>
      <c r="M20" s="29" t="str">
        <f>IF(ISNUMBER('Průměry hybridů'!M20),'Průměry hybridů'!M20,"")</f>
        <v/>
      </c>
      <c r="N20" s="28" t="str">
        <f>IF(ISNUMBER('Průměry hybridů'!N20),'Průměry hybridů'!N20,"")</f>
        <v/>
      </c>
      <c r="O20" s="29" t="str">
        <f>IF(ISNUMBER('Průměry hybridů'!O20),'Průměry hybridů'!O20,"")</f>
        <v/>
      </c>
    </row>
    <row r="21" spans="1:15" x14ac:dyDescent="0.2">
      <c r="A21" s="27" t="str">
        <f>'Průměry hybridů'!A21</f>
        <v>H15</v>
      </c>
      <c r="B21" s="93" t="str">
        <f>IF(ISNUMBER('Průměry hybridů'!B21),'Průměry hybridů'!B21,"")</f>
        <v/>
      </c>
      <c r="C21" s="112" t="str">
        <f>IF(ISNUMBER('Průměry hybridů'!C21),'Průměry hybridů'!C21,"")</f>
        <v/>
      </c>
      <c r="D21" s="79" t="str">
        <f>IF(ISNUMBER('Průměry hybridů'!D21),'Průměry hybridů'!D21,"")</f>
        <v/>
      </c>
      <c r="E21" s="75" t="str">
        <f>IF(ISNUMBER('Průměry hybridů'!E21),'Průměry hybridů'!E21,"")</f>
        <v/>
      </c>
      <c r="F21" s="75" t="str">
        <f>IF(ISNUMBER('Průměry hybridů'!F21),'Průměry hybridů'!F21,"")</f>
        <v/>
      </c>
      <c r="G21" s="75" t="str">
        <f>IF(ISNUMBER('Průměry hybridů'!G21),'Průměry hybridů'!G21,"")</f>
        <v/>
      </c>
      <c r="H21" s="75" t="str">
        <f>IF(ISNUMBER('Průměry hybridů'!H21),'Průměry hybridů'!H21,"")</f>
        <v/>
      </c>
      <c r="I21" s="75" t="str">
        <f>IF(ISNUMBER('Průměry hybridů'!I21),'Průměry hybridů'!I21,"")</f>
        <v/>
      </c>
      <c r="J21" s="80" t="str">
        <f>IF(ISNUMBER('Průměry hybridů'!J21),'Průměry hybridů'!J21,"")</f>
        <v/>
      </c>
      <c r="K21" s="67" t="str">
        <f>IF(ISNUMBER('Průměry hybridů'!K21),'Průměry hybridů'!K21,"")</f>
        <v/>
      </c>
      <c r="L21" s="29" t="str">
        <f>IF(ISNUMBER('Průměry hybridů'!L21),'Průměry hybridů'!L21,"")</f>
        <v/>
      </c>
      <c r="M21" s="29" t="str">
        <f>IF(ISNUMBER('Průměry hybridů'!M21),'Průměry hybridů'!M21,"")</f>
        <v/>
      </c>
      <c r="N21" s="28" t="str">
        <f>IF(ISNUMBER('Průměry hybridů'!N21),'Průměry hybridů'!N21,"")</f>
        <v/>
      </c>
      <c r="O21" s="29" t="str">
        <f>IF(ISNUMBER('Průměry hybridů'!O21),'Průměry hybridů'!O21,"")</f>
        <v/>
      </c>
    </row>
    <row r="22" spans="1:15" x14ac:dyDescent="0.2">
      <c r="A22" s="27" t="str">
        <f>'Průměry hybridů'!A22</f>
        <v>H16</v>
      </c>
      <c r="B22" s="93" t="str">
        <f>IF(ISNUMBER('Průměry hybridů'!B22),'Průměry hybridů'!B22,"")</f>
        <v/>
      </c>
      <c r="C22" s="112" t="str">
        <f>IF(ISNUMBER('Průměry hybridů'!C22),'Průměry hybridů'!C22,"")</f>
        <v/>
      </c>
      <c r="D22" s="79" t="str">
        <f>IF(ISNUMBER('Průměry hybridů'!D22),'Průměry hybridů'!D22,"")</f>
        <v/>
      </c>
      <c r="E22" s="75" t="str">
        <f>IF(ISNUMBER('Průměry hybridů'!E22),'Průměry hybridů'!E22,"")</f>
        <v/>
      </c>
      <c r="F22" s="75" t="str">
        <f>IF(ISNUMBER('Průměry hybridů'!F22),'Průměry hybridů'!F22,"")</f>
        <v/>
      </c>
      <c r="G22" s="75" t="str">
        <f>IF(ISNUMBER('Průměry hybridů'!G22),'Průměry hybridů'!G22,"")</f>
        <v/>
      </c>
      <c r="H22" s="75" t="str">
        <f>IF(ISNUMBER('Průměry hybridů'!H22),'Průměry hybridů'!H22,"")</f>
        <v/>
      </c>
      <c r="I22" s="75" t="str">
        <f>IF(ISNUMBER('Průměry hybridů'!I22),'Průměry hybridů'!I22,"")</f>
        <v/>
      </c>
      <c r="J22" s="80" t="str">
        <f>IF(ISNUMBER('Průměry hybridů'!J22),'Průměry hybridů'!J22,"")</f>
        <v/>
      </c>
      <c r="K22" s="67" t="str">
        <f>IF(ISNUMBER('Průměry hybridů'!K22),'Průměry hybridů'!K22,"")</f>
        <v/>
      </c>
      <c r="L22" s="29" t="str">
        <f>IF(ISNUMBER('Průměry hybridů'!L22),'Průměry hybridů'!L22,"")</f>
        <v/>
      </c>
      <c r="M22" s="29" t="str">
        <f>IF(ISNUMBER('Průměry hybridů'!M22),'Průměry hybridů'!M22,"")</f>
        <v/>
      </c>
      <c r="N22" s="28" t="str">
        <f>IF(ISNUMBER('Průměry hybridů'!N22),'Průměry hybridů'!N22,"")</f>
        <v/>
      </c>
      <c r="O22" s="29" t="str">
        <f>IF(ISNUMBER('Průměry hybridů'!O22),'Průměry hybridů'!O22,"")</f>
        <v/>
      </c>
    </row>
    <row r="23" spans="1:15" x14ac:dyDescent="0.2">
      <c r="A23" s="27" t="str">
        <f>'Průměry hybridů'!A23</f>
        <v>H17</v>
      </c>
      <c r="B23" s="93" t="str">
        <f>IF(ISNUMBER('Průměry hybridů'!B23),'Průměry hybridů'!B23,"")</f>
        <v/>
      </c>
      <c r="C23" s="112" t="str">
        <f>IF(ISNUMBER('Průměry hybridů'!C23),'Průměry hybridů'!C23,"")</f>
        <v/>
      </c>
      <c r="D23" s="79" t="str">
        <f>IF(ISNUMBER('Průměry hybridů'!D23),'Průměry hybridů'!D23,"")</f>
        <v/>
      </c>
      <c r="E23" s="75" t="str">
        <f>IF(ISNUMBER('Průměry hybridů'!E23),'Průměry hybridů'!E23,"")</f>
        <v/>
      </c>
      <c r="F23" s="75" t="str">
        <f>IF(ISNUMBER('Průměry hybridů'!F23),'Průměry hybridů'!F23,"")</f>
        <v/>
      </c>
      <c r="G23" s="75" t="str">
        <f>IF(ISNUMBER('Průměry hybridů'!G23),'Průměry hybridů'!G23,"")</f>
        <v/>
      </c>
      <c r="H23" s="75" t="str">
        <f>IF(ISNUMBER('Průměry hybridů'!H23),'Průměry hybridů'!H23,"")</f>
        <v/>
      </c>
      <c r="I23" s="75" t="str">
        <f>IF(ISNUMBER('Průměry hybridů'!I23),'Průměry hybridů'!I23,"")</f>
        <v/>
      </c>
      <c r="J23" s="80" t="str">
        <f>IF(ISNUMBER('Průměry hybridů'!J23),'Průměry hybridů'!J23,"")</f>
        <v/>
      </c>
      <c r="K23" s="67" t="str">
        <f>IF(ISNUMBER('Průměry hybridů'!K23),'Průměry hybridů'!K23,"")</f>
        <v/>
      </c>
      <c r="L23" s="29" t="str">
        <f>IF(ISNUMBER('Průměry hybridů'!L23),'Průměry hybridů'!L23,"")</f>
        <v/>
      </c>
      <c r="M23" s="29" t="str">
        <f>IF(ISNUMBER('Průměry hybridů'!M23),'Průměry hybridů'!M23,"")</f>
        <v/>
      </c>
      <c r="N23" s="28" t="str">
        <f>IF(ISNUMBER('Průměry hybridů'!N23),'Průměry hybridů'!N23,"")</f>
        <v/>
      </c>
      <c r="O23" s="29" t="str">
        <f>IF(ISNUMBER('Průměry hybridů'!O23),'Průměry hybridů'!O23,"")</f>
        <v/>
      </c>
    </row>
    <row r="24" spans="1:15" x14ac:dyDescent="0.2">
      <c r="A24" s="27" t="str">
        <f>'Průměry hybridů'!A24</f>
        <v>H18</v>
      </c>
      <c r="B24" s="93" t="str">
        <f>IF(ISNUMBER('Průměry hybridů'!B24),'Průměry hybridů'!B24,"")</f>
        <v/>
      </c>
      <c r="C24" s="112" t="str">
        <f>IF(ISNUMBER('Průměry hybridů'!C24),'Průměry hybridů'!C24,"")</f>
        <v/>
      </c>
      <c r="D24" s="79" t="str">
        <f>IF(ISNUMBER('Průměry hybridů'!D24),'Průměry hybridů'!D24,"")</f>
        <v/>
      </c>
      <c r="E24" s="75" t="str">
        <f>IF(ISNUMBER('Průměry hybridů'!E24),'Průměry hybridů'!E24,"")</f>
        <v/>
      </c>
      <c r="F24" s="75" t="str">
        <f>IF(ISNUMBER('Průměry hybridů'!F24),'Průměry hybridů'!F24,"")</f>
        <v/>
      </c>
      <c r="G24" s="75" t="str">
        <f>IF(ISNUMBER('Průměry hybridů'!G24),'Průměry hybridů'!G24,"")</f>
        <v/>
      </c>
      <c r="H24" s="75" t="str">
        <f>IF(ISNUMBER('Průměry hybridů'!H24),'Průměry hybridů'!H24,"")</f>
        <v/>
      </c>
      <c r="I24" s="75" t="str">
        <f>IF(ISNUMBER('Průměry hybridů'!I24),'Průměry hybridů'!I24,"")</f>
        <v/>
      </c>
      <c r="J24" s="80" t="str">
        <f>IF(ISNUMBER('Průměry hybridů'!J24),'Průměry hybridů'!J24,"")</f>
        <v/>
      </c>
      <c r="K24" s="67" t="str">
        <f>IF(ISNUMBER('Průměry hybridů'!K24),'Průměry hybridů'!K24,"")</f>
        <v/>
      </c>
      <c r="L24" s="29" t="str">
        <f>IF(ISNUMBER('Průměry hybridů'!L24),'Průměry hybridů'!L24,"")</f>
        <v/>
      </c>
      <c r="M24" s="29" t="str">
        <f>IF(ISNUMBER('Průměry hybridů'!M24),'Průměry hybridů'!M24,"")</f>
        <v/>
      </c>
      <c r="N24" s="28" t="str">
        <f>IF(ISNUMBER('Průměry hybridů'!N24),'Průměry hybridů'!N24,"")</f>
        <v/>
      </c>
      <c r="O24" s="29" t="str">
        <f>IF(ISNUMBER('Průměry hybridů'!O24),'Průměry hybridů'!O24,"")</f>
        <v/>
      </c>
    </row>
    <row r="25" spans="1:15" x14ac:dyDescent="0.2">
      <c r="A25" s="27" t="str">
        <f>'Průměry hybridů'!A25</f>
        <v>H19</v>
      </c>
      <c r="B25" s="93" t="str">
        <f>IF(ISNUMBER('Průměry hybridů'!B25),'Průměry hybridů'!B25,"")</f>
        <v/>
      </c>
      <c r="C25" s="112" t="str">
        <f>IF(ISNUMBER('Průměry hybridů'!C25),'Průměry hybridů'!C25,"")</f>
        <v/>
      </c>
      <c r="D25" s="79" t="str">
        <f>IF(ISNUMBER('Průměry hybridů'!D25),'Průměry hybridů'!D25,"")</f>
        <v/>
      </c>
      <c r="E25" s="75" t="str">
        <f>IF(ISNUMBER('Průměry hybridů'!E25),'Průměry hybridů'!E25,"")</f>
        <v/>
      </c>
      <c r="F25" s="75" t="str">
        <f>IF(ISNUMBER('Průměry hybridů'!F25),'Průměry hybridů'!F25,"")</f>
        <v/>
      </c>
      <c r="G25" s="75" t="str">
        <f>IF(ISNUMBER('Průměry hybridů'!G25),'Průměry hybridů'!G25,"")</f>
        <v/>
      </c>
      <c r="H25" s="75" t="str">
        <f>IF(ISNUMBER('Průměry hybridů'!H25),'Průměry hybridů'!H25,"")</f>
        <v/>
      </c>
      <c r="I25" s="75" t="str">
        <f>IF(ISNUMBER('Průměry hybridů'!I25),'Průměry hybridů'!I25,"")</f>
        <v/>
      </c>
      <c r="J25" s="80" t="str">
        <f>IF(ISNUMBER('Průměry hybridů'!J25),'Průměry hybridů'!J25,"")</f>
        <v/>
      </c>
      <c r="K25" s="67" t="str">
        <f>IF(ISNUMBER('Průměry hybridů'!K25),'Průměry hybridů'!K25,"")</f>
        <v/>
      </c>
      <c r="L25" s="29" t="str">
        <f>IF(ISNUMBER('Průměry hybridů'!L25),'Průměry hybridů'!L25,"")</f>
        <v/>
      </c>
      <c r="M25" s="29" t="str">
        <f>IF(ISNUMBER('Průměry hybridů'!M25),'Průměry hybridů'!M25,"")</f>
        <v/>
      </c>
      <c r="N25" s="28" t="str">
        <f>IF(ISNUMBER('Průměry hybridů'!N25),'Průměry hybridů'!N25,"")</f>
        <v/>
      </c>
      <c r="O25" s="29" t="str">
        <f>IF(ISNUMBER('Průměry hybridů'!O25),'Průměry hybridů'!O25,"")</f>
        <v/>
      </c>
    </row>
    <row r="26" spans="1:15" ht="13.5" thickBot="1" x14ac:dyDescent="0.25">
      <c r="A26" s="30" t="str">
        <f>'Průměry hybridů'!A26</f>
        <v>H20</v>
      </c>
      <c r="B26" s="94" t="str">
        <f>IF(ISNUMBER('Průměry hybridů'!B26),'Průměry hybridů'!B26,"")</f>
        <v/>
      </c>
      <c r="C26" s="113" t="str">
        <f>IF(ISNUMBER('Průměry hybridů'!C26),'Průměry hybridů'!C26,"")</f>
        <v/>
      </c>
      <c r="D26" s="89" t="str">
        <f>IF(ISNUMBER('Průměry hybridů'!D26),'Průměry hybridů'!D26,"")</f>
        <v/>
      </c>
      <c r="E26" s="88" t="str">
        <f>IF(ISNUMBER('Průměry hybridů'!E26),'Průměry hybridů'!E26,"")</f>
        <v/>
      </c>
      <c r="F26" s="88" t="str">
        <f>IF(ISNUMBER('Průměry hybridů'!F26),'Průměry hybridů'!F26,"")</f>
        <v/>
      </c>
      <c r="G26" s="88" t="str">
        <f>IF(ISNUMBER('Průměry hybridů'!G26),'Průměry hybridů'!G26,"")</f>
        <v/>
      </c>
      <c r="H26" s="88" t="str">
        <f>IF(ISNUMBER('Průměry hybridů'!H26),'Průměry hybridů'!H26,"")</f>
        <v/>
      </c>
      <c r="I26" s="88" t="str">
        <f>IF(ISNUMBER('Průměry hybridů'!I26),'Průměry hybridů'!I26,"")</f>
        <v/>
      </c>
      <c r="J26" s="116" t="str">
        <f>IF(ISNUMBER('Průměry hybridů'!J26),'Průměry hybridů'!J26,"")</f>
        <v/>
      </c>
      <c r="K26" s="68" t="str">
        <f>IF(ISNUMBER('Průměry hybridů'!K26),'Průměry hybridů'!K26,"")</f>
        <v/>
      </c>
      <c r="L26" s="32" t="str">
        <f>IF(ISNUMBER('Průměry hybridů'!L26),'Průměry hybridů'!L26,"")</f>
        <v/>
      </c>
      <c r="M26" s="32" t="str">
        <f>IF(ISNUMBER('Průměry hybridů'!M26),'Průměry hybridů'!M26,"")</f>
        <v/>
      </c>
      <c r="N26" s="31" t="str">
        <f>IF(ISNUMBER('Průměry hybridů'!N26),'Průměry hybridů'!N26,"")</f>
        <v/>
      </c>
      <c r="O26" s="32" t="str">
        <f>IF(ISNUMBER('Průměry hybridů'!O26),'Průměry hybridů'!O26,"")</f>
        <v/>
      </c>
    </row>
    <row r="27" spans="1:15" ht="13.5" thickBot="1" x14ac:dyDescent="0.25">
      <c r="A27" s="33" t="s">
        <v>37</v>
      </c>
      <c r="B27" s="95" t="e">
        <f t="shared" ref="B27:O27" si="0">AVERAGE(B7:B26)</f>
        <v>#DIV/0!</v>
      </c>
      <c r="C27" s="114" t="e">
        <f t="shared" si="0"/>
        <v>#DIV/0!</v>
      </c>
      <c r="D27" s="90" t="e">
        <f t="shared" si="0"/>
        <v>#DIV/0!</v>
      </c>
      <c r="E27" s="91" t="e">
        <f t="shared" si="0"/>
        <v>#DIV/0!</v>
      </c>
      <c r="F27" s="91" t="e">
        <f t="shared" si="0"/>
        <v>#DIV/0!</v>
      </c>
      <c r="G27" s="91" t="e">
        <f t="shared" si="0"/>
        <v>#DIV/0!</v>
      </c>
      <c r="H27" s="91" t="e">
        <f t="shared" si="0"/>
        <v>#DIV/0!</v>
      </c>
      <c r="I27" s="91" t="e">
        <f t="shared" si="0"/>
        <v>#DIV/0!</v>
      </c>
      <c r="J27" s="92" t="e">
        <f t="shared" si="0"/>
        <v>#DIV/0!</v>
      </c>
      <c r="K27" s="87" t="e">
        <f t="shared" si="0"/>
        <v>#DIV/0!</v>
      </c>
      <c r="L27" s="35" t="e">
        <f t="shared" si="0"/>
        <v>#DIV/0!</v>
      </c>
      <c r="M27" s="35" t="e">
        <f t="shared" ref="M27" si="1">AVERAGE(M7:M26)</f>
        <v>#DIV/0!</v>
      </c>
      <c r="N27" s="34" t="e">
        <f t="shared" si="0"/>
        <v>#DIV/0!</v>
      </c>
      <c r="O27" s="35" t="e">
        <f t="shared" si="0"/>
        <v>#DIV/0!</v>
      </c>
    </row>
  </sheetData>
  <sheetProtection algorithmName="SHA-512" hashValue="7j51+fBSYrCiwGgPe1hRVo9q7VEbM9W3C4uug05+IVw34qzQ3enhP5Bvu0CZ8zTpRKb9MitRJ16SzddWnIdjRw==" saltValue="9Yp/HGlAIOJuh+1Trc1rVA==" spinCount="100000" sheet="1" objects="1" scenarios="1"/>
  <mergeCells count="8">
    <mergeCell ref="A1:O1"/>
    <mergeCell ref="M3:M4"/>
    <mergeCell ref="D3:J3"/>
    <mergeCell ref="K3:L3"/>
    <mergeCell ref="N3:O4"/>
    <mergeCell ref="A3:A4"/>
    <mergeCell ref="B3:B4"/>
    <mergeCell ref="C3:C4"/>
  </mergeCells>
  <pageMargins left="0.70866141732283472" right="0.70866141732283472" top="0.59055118110236227" bottom="0.59055118110236227" header="7.874015748031496E-2" footer="7.874015748031496E-2"/>
  <pageSetup paperSize="9" firstPageNumber="0" orientation="landscape" horizontalDpi="300" verticalDpi="300" r:id="rId1"/>
  <headerFooter alignWithMargins="0">
    <oddHeader xml:space="preserve">&amp;L&amp;G&amp;RVídeňská 1023, 69123 Pohořelice
tel: +420519424247, email: nutrivet@nutrivet.cz, web: www.nutrivet.cz 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"/>
  <sheetViews>
    <sheetView showGridLines="0" workbookViewId="0">
      <selection activeCell="H7" sqref="H7"/>
    </sheetView>
  </sheetViews>
  <sheetFormatPr defaultRowHeight="12.75" x14ac:dyDescent="0.2"/>
  <cols>
    <col min="1" max="1" width="13.7109375" customWidth="1"/>
    <col min="2" max="2" width="10.7109375" customWidth="1"/>
    <col min="6" max="6" width="13.28515625" customWidth="1"/>
  </cols>
  <sheetData>
    <row r="1" spans="1:8" x14ac:dyDescent="0.2">
      <c r="A1" s="239" t="s">
        <v>69</v>
      </c>
      <c r="B1" s="239"/>
      <c r="C1" s="239"/>
      <c r="D1" s="239"/>
      <c r="E1" s="239"/>
      <c r="F1" s="239"/>
      <c r="G1" s="239"/>
      <c r="H1" s="239"/>
    </row>
    <row r="2" spans="1:8" x14ac:dyDescent="0.2">
      <c r="A2" s="47"/>
      <c r="B2" s="47"/>
      <c r="C2" s="47"/>
      <c r="D2" s="47"/>
      <c r="E2" s="47"/>
      <c r="F2" s="47"/>
      <c r="G2" s="47"/>
      <c r="H2" s="47"/>
    </row>
    <row r="3" spans="1:8" x14ac:dyDescent="0.2">
      <c r="A3" s="239" t="s">
        <v>64</v>
      </c>
      <c r="B3" s="239"/>
      <c r="C3" s="239"/>
      <c r="D3" s="47"/>
      <c r="E3" s="47"/>
      <c r="F3" s="239" t="s">
        <v>63</v>
      </c>
      <c r="G3" s="239"/>
      <c r="H3" s="239"/>
    </row>
    <row r="4" spans="1:8" x14ac:dyDescent="0.2">
      <c r="A4" s="100" t="s">
        <v>67</v>
      </c>
      <c r="B4" s="99">
        <f>B5-B9</f>
        <v>-200</v>
      </c>
      <c r="C4" s="99" t="e">
        <f>'Srovnání hybridů'!$N$27</f>
        <v>#DIV/0!</v>
      </c>
      <c r="D4" s="47"/>
      <c r="E4" s="47"/>
      <c r="F4" s="100" t="s">
        <v>67</v>
      </c>
      <c r="G4" s="99">
        <f>G5-G9</f>
        <v>-5</v>
      </c>
      <c r="H4" s="99" t="e">
        <f>'Srovnání hybridů'!$O$27</f>
        <v>#DIV/0!</v>
      </c>
    </row>
    <row r="5" spans="1:8" x14ac:dyDescent="0.2">
      <c r="A5" s="100" t="s">
        <v>65</v>
      </c>
      <c r="B5" s="99">
        <f>MIN('Srovnání hybridů'!O7:O26)</f>
        <v>0</v>
      </c>
      <c r="C5" s="99" t="e">
        <f>'Srovnání hybridů'!$N$27</f>
        <v>#DIV/0!</v>
      </c>
      <c r="D5" s="47"/>
      <c r="E5" s="47"/>
      <c r="F5" s="100" t="s">
        <v>65</v>
      </c>
      <c r="G5" s="99">
        <f>MIN('Srovnání hybridů'!N7:N26)</f>
        <v>0</v>
      </c>
      <c r="H5" s="99" t="e">
        <f>'Srovnání hybridů'!$O$27</f>
        <v>#DIV/0!</v>
      </c>
    </row>
    <row r="6" spans="1:8" x14ac:dyDescent="0.2">
      <c r="A6" s="100" t="s">
        <v>66</v>
      </c>
      <c r="B6" s="99">
        <f>MAX('Srovnání hybridů'!O7:O26)</f>
        <v>0</v>
      </c>
      <c r="C6" s="99" t="e">
        <f>'Srovnání hybridů'!$N$27</f>
        <v>#DIV/0!</v>
      </c>
      <c r="D6" s="47"/>
      <c r="E6" s="47"/>
      <c r="F6" s="100" t="s">
        <v>66</v>
      </c>
      <c r="G6" s="99">
        <f>MAX('Srovnání hybridů'!N7:N26)</f>
        <v>0</v>
      </c>
      <c r="H6" s="99" t="e">
        <f>'Srovnání hybridů'!$O$27</f>
        <v>#DIV/0!</v>
      </c>
    </row>
    <row r="7" spans="1:8" x14ac:dyDescent="0.2">
      <c r="A7" s="100" t="s">
        <v>68</v>
      </c>
      <c r="B7" s="99">
        <f>B6+B9</f>
        <v>200</v>
      </c>
      <c r="C7" s="99" t="e">
        <f>'Srovnání hybridů'!$N$27</f>
        <v>#DIV/0!</v>
      </c>
      <c r="D7" s="47"/>
      <c r="E7" s="47"/>
      <c r="F7" s="100" t="s">
        <v>68</v>
      </c>
      <c r="G7" s="99">
        <f>G6+G9</f>
        <v>5</v>
      </c>
      <c r="H7" s="99" t="e">
        <f>'Srovnání hybridů'!$O$27</f>
        <v>#DIV/0!</v>
      </c>
    </row>
    <row r="8" spans="1:8" x14ac:dyDescent="0.2">
      <c r="A8" s="47"/>
      <c r="B8" s="97"/>
      <c r="C8" s="47"/>
      <c r="D8" s="47"/>
      <c r="E8" s="47"/>
      <c r="F8" s="47"/>
      <c r="G8" s="97"/>
      <c r="H8" s="47"/>
    </row>
    <row r="9" spans="1:8" x14ac:dyDescent="0.2">
      <c r="A9" s="100" t="s">
        <v>71</v>
      </c>
      <c r="B9" s="98">
        <v>200</v>
      </c>
      <c r="C9" s="47"/>
      <c r="D9" s="47"/>
      <c r="E9" s="47"/>
      <c r="F9" s="100" t="s">
        <v>71</v>
      </c>
      <c r="G9" s="98">
        <v>5</v>
      </c>
      <c r="H9" s="47"/>
    </row>
    <row r="10" spans="1:8" x14ac:dyDescent="0.2">
      <c r="A10" s="47"/>
      <c r="B10" s="47"/>
      <c r="C10" s="47"/>
      <c r="D10" s="47"/>
      <c r="E10" s="47"/>
      <c r="F10" s="47"/>
      <c r="G10" s="47"/>
      <c r="H10" s="47"/>
    </row>
    <row r="11" spans="1:8" x14ac:dyDescent="0.2">
      <c r="A11" s="47"/>
      <c r="B11" s="47"/>
      <c r="C11" s="47"/>
      <c r="D11" s="47"/>
      <c r="E11" s="47"/>
      <c r="F11" s="47"/>
      <c r="G11" s="47"/>
      <c r="H11" s="47"/>
    </row>
    <row r="12" spans="1:8" x14ac:dyDescent="0.2">
      <c r="C12" s="17"/>
    </row>
  </sheetData>
  <sheetProtection algorithmName="SHA-512" hashValue="65j61BDm4pU7qc1mGxoW8p7bv6LOfDlICXiFy+2M7jD3oXEo7lyO2uhOG/0Mknqm/sw+KGTl3lBZAsaO7Fm4ig==" saltValue="Z3y65/Lpqdls4gkLDqb98g==" spinCount="100000" sheet="1"/>
  <mergeCells count="3">
    <mergeCell ref="F3:H3"/>
    <mergeCell ref="A3:C3"/>
    <mergeCell ref="A1:H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Grafy</vt:lpstr>
      </vt:variant>
      <vt:variant>
        <vt:i4>2</vt:i4>
      </vt:variant>
    </vt:vector>
  </HeadingPairs>
  <TitlesOfParts>
    <vt:vector size="10" baseType="lpstr">
      <vt:lpstr>Informace o odběru</vt:lpstr>
      <vt:lpstr>Vstupy hybridů NIRs</vt:lpstr>
      <vt:lpstr>Konstanty výpočtů</vt:lpstr>
      <vt:lpstr>Konstanty výpočtu NEL</vt:lpstr>
      <vt:lpstr>Výpočty</vt:lpstr>
      <vt:lpstr>Průměry hybridů</vt:lpstr>
      <vt:lpstr>Srovnání hybridů</vt:lpstr>
      <vt:lpstr>Prumery produkce mléka</vt:lpstr>
      <vt:lpstr>Obsah sušiny a škrobu</vt:lpstr>
      <vt:lpstr>Produkce mléka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</dc:creator>
  <cp:lastModifiedBy>Václav</cp:lastModifiedBy>
  <cp:lastPrinted>2015-11-21T15:53:15Z</cp:lastPrinted>
  <dcterms:created xsi:type="dcterms:W3CDTF">2015-07-21T14:45:06Z</dcterms:created>
  <dcterms:modified xsi:type="dcterms:W3CDTF">2021-10-21T14:02:14Z</dcterms:modified>
</cp:coreProperties>
</file>