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pravce\OneDrive - NutriVet s.r.o\akce\2022\chotyšany\Prezentace\"/>
    </mc:Choice>
  </mc:AlternateContent>
  <xr:revisionPtr revIDLastSave="1" documentId="8_{970D8936-A3A6-4148-9A9C-560C8CDA6208}" xr6:coauthVersionLast="45" xr6:coauthVersionMax="45" xr10:uidLastSave="{ED9CD23A-AF49-46BB-A335-FE458089775E}"/>
  <bookViews>
    <workbookView xWindow="1980" yWindow="1980" windowWidth="15195" windowHeight="12855" tabRatio="850" xr2:uid="{00000000-000D-0000-FFFF-FFFF00000000}"/>
  </bookViews>
  <sheets>
    <sheet name="Informace o odběru" sheetId="1" r:id="rId1"/>
    <sheet name="Vstupy hybridů NIRs" sheetId="11" r:id="rId2"/>
    <sheet name="Konstanty výpočtů" sheetId="12" state="hidden" r:id="rId3"/>
    <sheet name="Konstanty výpočtu NEL" sheetId="10" state="hidden" r:id="rId4"/>
    <sheet name="Výpočty" sheetId="3" state="hidden" r:id="rId5"/>
    <sheet name="Průměry hybridů" sheetId="8" state="hidden" r:id="rId6"/>
    <sheet name="Srovnání hybridů" sheetId="4" r:id="rId7"/>
    <sheet name="Prumery produkce mléka" sheetId="6" state="hidden" r:id="rId8"/>
    <sheet name="Obsah sušiny a škrobu" sheetId="7" r:id="rId9"/>
    <sheet name="Produkce mléka" sheetId="5" r:id="rId10"/>
    <sheet name="Bioplyn" sheetId="13" r:id="rId11"/>
    <sheet name="mléko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A1" i="3" s="1"/>
  <c r="L4" i="8"/>
  <c r="L4" i="4" s="1"/>
  <c r="C7" i="3"/>
  <c r="C8" i="3"/>
  <c r="C9" i="3"/>
  <c r="C10" i="3"/>
  <c r="C11" i="3"/>
  <c r="C12" i="3"/>
  <c r="D12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E7" i="3"/>
  <c r="F7" i="3"/>
  <c r="K7" i="3"/>
  <c r="J7" i="3" s="1"/>
  <c r="I7" i="3" s="1"/>
  <c r="L7" i="3"/>
  <c r="N7" i="3"/>
  <c r="M7" i="3" s="1"/>
  <c r="P7" i="3"/>
  <c r="O7" i="3" s="1"/>
  <c r="Q7" i="3"/>
  <c r="E8" i="3"/>
  <c r="F8" i="3"/>
  <c r="K8" i="3"/>
  <c r="J8" i="3" s="1"/>
  <c r="I8" i="3" s="1"/>
  <c r="L8" i="3"/>
  <c r="N8" i="3"/>
  <c r="M8" i="3" s="1"/>
  <c r="P8" i="3"/>
  <c r="O8" i="3" s="1"/>
  <c r="Q8" i="3"/>
  <c r="E9" i="3"/>
  <c r="F9" i="3"/>
  <c r="K9" i="3"/>
  <c r="L9" i="3"/>
  <c r="N9" i="3"/>
  <c r="M9" i="3" s="1"/>
  <c r="P9" i="3"/>
  <c r="Q9" i="3"/>
  <c r="E10" i="3"/>
  <c r="B7" i="8" s="1"/>
  <c r="B7" i="4" s="1"/>
  <c r="F10" i="3"/>
  <c r="K10" i="3"/>
  <c r="J10" i="3" s="1"/>
  <c r="I10" i="3" s="1"/>
  <c r="L10" i="3"/>
  <c r="N10" i="3"/>
  <c r="M10" i="3" s="1"/>
  <c r="P10" i="3"/>
  <c r="O10" i="3" s="1"/>
  <c r="Q10" i="3"/>
  <c r="E11" i="3"/>
  <c r="F11" i="3"/>
  <c r="K11" i="3"/>
  <c r="J11" i="3" s="1"/>
  <c r="I11" i="3" s="1"/>
  <c r="L11" i="3"/>
  <c r="N11" i="3"/>
  <c r="P11" i="3"/>
  <c r="O11" i="3" s="1"/>
  <c r="Q11" i="3"/>
  <c r="E12" i="3"/>
  <c r="F12" i="3"/>
  <c r="K12" i="3"/>
  <c r="L12" i="3"/>
  <c r="N12" i="3"/>
  <c r="P12" i="3"/>
  <c r="O12" i="3" s="1"/>
  <c r="Q12" i="3"/>
  <c r="E13" i="3"/>
  <c r="F13" i="3"/>
  <c r="K13" i="3"/>
  <c r="J13" i="3" s="1"/>
  <c r="I13" i="3" s="1"/>
  <c r="L13" i="3"/>
  <c r="N13" i="3"/>
  <c r="M13" i="3" s="1"/>
  <c r="P13" i="3"/>
  <c r="O13" i="3" s="1"/>
  <c r="Q13" i="3"/>
  <c r="E14" i="3"/>
  <c r="F14" i="3"/>
  <c r="K14" i="3"/>
  <c r="J14" i="3" s="1"/>
  <c r="I14" i="3" s="1"/>
  <c r="L14" i="3"/>
  <c r="N14" i="3"/>
  <c r="M14" i="3" s="1"/>
  <c r="P14" i="3"/>
  <c r="O14" i="3"/>
  <c r="Q14" i="3"/>
  <c r="E15" i="3"/>
  <c r="F15" i="3"/>
  <c r="K15" i="3"/>
  <c r="J15" i="3" s="1"/>
  <c r="I15" i="3" s="1"/>
  <c r="L15" i="3"/>
  <c r="N15" i="3"/>
  <c r="G9" i="8" s="1"/>
  <c r="G9" i="4" s="1"/>
  <c r="P15" i="3"/>
  <c r="Q15" i="3"/>
  <c r="E16" i="3"/>
  <c r="D16" i="3" s="1"/>
  <c r="F16" i="3"/>
  <c r="K16" i="3"/>
  <c r="L16" i="3"/>
  <c r="N16" i="3"/>
  <c r="M16" i="3" s="1"/>
  <c r="P16" i="3"/>
  <c r="O16" i="3" s="1"/>
  <c r="Q16" i="3"/>
  <c r="E17" i="3"/>
  <c r="F17" i="3"/>
  <c r="K17" i="3"/>
  <c r="J17" i="3" s="1"/>
  <c r="I17" i="3" s="1"/>
  <c r="L17" i="3"/>
  <c r="N17" i="3"/>
  <c r="M17" i="3" s="1"/>
  <c r="P17" i="3"/>
  <c r="Q17" i="3"/>
  <c r="E18" i="3"/>
  <c r="F18" i="3"/>
  <c r="K18" i="3"/>
  <c r="L18" i="3"/>
  <c r="N18" i="3"/>
  <c r="M18" i="3" s="1"/>
  <c r="P18" i="3"/>
  <c r="Q18" i="3"/>
  <c r="E19" i="3"/>
  <c r="F19" i="3"/>
  <c r="K19" i="3"/>
  <c r="J19" i="3" s="1"/>
  <c r="I19" i="3" s="1"/>
  <c r="L19" i="3"/>
  <c r="N19" i="3"/>
  <c r="M19" i="3" s="1"/>
  <c r="P19" i="3"/>
  <c r="O19" i="3" s="1"/>
  <c r="Q19" i="3"/>
  <c r="E20" i="3"/>
  <c r="F20" i="3"/>
  <c r="K20" i="3"/>
  <c r="J20" i="3" s="1"/>
  <c r="I20" i="3" s="1"/>
  <c r="L20" i="3"/>
  <c r="N20" i="3"/>
  <c r="M20" i="3" s="1"/>
  <c r="P20" i="3"/>
  <c r="O20" i="3" s="1"/>
  <c r="Q20" i="3"/>
  <c r="E21" i="3"/>
  <c r="F21" i="3"/>
  <c r="K21" i="3"/>
  <c r="J21" i="3" s="1"/>
  <c r="I21" i="3" s="1"/>
  <c r="L21" i="3"/>
  <c r="N21" i="3"/>
  <c r="P21" i="3"/>
  <c r="O21" i="3" s="1"/>
  <c r="Q21" i="3"/>
  <c r="E22" i="3"/>
  <c r="F22" i="3"/>
  <c r="K22" i="3"/>
  <c r="J22" i="3" s="1"/>
  <c r="I22" i="3" s="1"/>
  <c r="L22" i="3"/>
  <c r="N22" i="3"/>
  <c r="M22" i="3" s="1"/>
  <c r="P22" i="3"/>
  <c r="O22" i="3" s="1"/>
  <c r="Q22" i="3"/>
  <c r="E23" i="3"/>
  <c r="F23" i="3"/>
  <c r="K23" i="3"/>
  <c r="J23" i="3" s="1"/>
  <c r="I23" i="3" s="1"/>
  <c r="L23" i="3"/>
  <c r="N23" i="3"/>
  <c r="M23" i="3" s="1"/>
  <c r="P23" i="3"/>
  <c r="O23" i="3" s="1"/>
  <c r="Q23" i="3"/>
  <c r="E24" i="3"/>
  <c r="F24" i="3"/>
  <c r="K24" i="3"/>
  <c r="L24" i="3"/>
  <c r="N24" i="3"/>
  <c r="M24" i="3" s="1"/>
  <c r="P24" i="3"/>
  <c r="Q24" i="3"/>
  <c r="E25" i="3"/>
  <c r="F25" i="3"/>
  <c r="K25" i="3"/>
  <c r="J25" i="3"/>
  <c r="I25" i="3" s="1"/>
  <c r="L25" i="3"/>
  <c r="N25" i="3"/>
  <c r="M25" i="3" s="1"/>
  <c r="P25" i="3"/>
  <c r="Q25" i="3"/>
  <c r="E26" i="3"/>
  <c r="F26" i="3"/>
  <c r="K26" i="3"/>
  <c r="J26" i="3" s="1"/>
  <c r="I26" i="3" s="1"/>
  <c r="L26" i="3"/>
  <c r="N26" i="3"/>
  <c r="M26" i="3" s="1"/>
  <c r="P26" i="3"/>
  <c r="O26" i="3" s="1"/>
  <c r="Q26" i="3"/>
  <c r="E27" i="3"/>
  <c r="F27" i="3"/>
  <c r="K27" i="3"/>
  <c r="L27" i="3"/>
  <c r="N27" i="3"/>
  <c r="M27" i="3" s="1"/>
  <c r="P27" i="3"/>
  <c r="Q27" i="3"/>
  <c r="E28" i="3"/>
  <c r="F28" i="3"/>
  <c r="K28" i="3"/>
  <c r="J28" i="3" s="1"/>
  <c r="I28" i="3" s="1"/>
  <c r="L28" i="3"/>
  <c r="N28" i="3"/>
  <c r="M28" i="3" s="1"/>
  <c r="P28" i="3"/>
  <c r="O28" i="3" s="1"/>
  <c r="Q28" i="3"/>
  <c r="E29" i="3"/>
  <c r="F29" i="3"/>
  <c r="K29" i="3"/>
  <c r="J29" i="3" s="1"/>
  <c r="I29" i="3" s="1"/>
  <c r="L29" i="3"/>
  <c r="N29" i="3"/>
  <c r="M29" i="3" s="1"/>
  <c r="P29" i="3"/>
  <c r="O29" i="3" s="1"/>
  <c r="Q29" i="3"/>
  <c r="E30" i="3"/>
  <c r="F30" i="3"/>
  <c r="K30" i="3"/>
  <c r="J30" i="3" s="1"/>
  <c r="I30" i="3" s="1"/>
  <c r="L30" i="3"/>
  <c r="N30" i="3"/>
  <c r="M30" i="3" s="1"/>
  <c r="P30" i="3"/>
  <c r="O30" i="3" s="1"/>
  <c r="Q30" i="3"/>
  <c r="E31" i="3"/>
  <c r="F31" i="3"/>
  <c r="K31" i="3"/>
  <c r="J31" i="3" s="1"/>
  <c r="I31" i="3" s="1"/>
  <c r="L31" i="3"/>
  <c r="N31" i="3"/>
  <c r="M31" i="3" s="1"/>
  <c r="P31" i="3"/>
  <c r="O31" i="3" s="1"/>
  <c r="Q31" i="3"/>
  <c r="E32" i="3"/>
  <c r="F32" i="3"/>
  <c r="K32" i="3"/>
  <c r="J32" i="3" s="1"/>
  <c r="I32" i="3" s="1"/>
  <c r="L32" i="3"/>
  <c r="N32" i="3"/>
  <c r="M32" i="3" s="1"/>
  <c r="P32" i="3"/>
  <c r="O32" i="3" s="1"/>
  <c r="Q32" i="3"/>
  <c r="E33" i="3"/>
  <c r="F33" i="3"/>
  <c r="K33" i="3"/>
  <c r="J33" i="3"/>
  <c r="I33" i="3" s="1"/>
  <c r="L33" i="3"/>
  <c r="N33" i="3"/>
  <c r="M33" i="3" s="1"/>
  <c r="P33" i="3"/>
  <c r="O33" i="3" s="1"/>
  <c r="Q33" i="3"/>
  <c r="E34" i="3"/>
  <c r="F34" i="3"/>
  <c r="K34" i="3"/>
  <c r="J34" i="3"/>
  <c r="I34" i="3" s="1"/>
  <c r="L34" i="3"/>
  <c r="N34" i="3"/>
  <c r="M34" i="3" s="1"/>
  <c r="P34" i="3"/>
  <c r="Q34" i="3"/>
  <c r="E35" i="3"/>
  <c r="F35" i="3"/>
  <c r="K35" i="3"/>
  <c r="J35" i="3" s="1"/>
  <c r="I35" i="3" s="1"/>
  <c r="L35" i="3"/>
  <c r="N35" i="3"/>
  <c r="M35" i="3" s="1"/>
  <c r="P35" i="3"/>
  <c r="O35" i="3" s="1"/>
  <c r="Q35" i="3"/>
  <c r="E36" i="3"/>
  <c r="F36" i="3"/>
  <c r="K36" i="3"/>
  <c r="J36" i="3" s="1"/>
  <c r="I36" i="3" s="1"/>
  <c r="L36" i="3"/>
  <c r="N36" i="3"/>
  <c r="M36" i="3" s="1"/>
  <c r="P36" i="3"/>
  <c r="Q36" i="3"/>
  <c r="E37" i="3"/>
  <c r="F37" i="3"/>
  <c r="K37" i="3"/>
  <c r="J37" i="3" s="1"/>
  <c r="I37" i="3" s="1"/>
  <c r="L37" i="3"/>
  <c r="N37" i="3"/>
  <c r="M37" i="3" s="1"/>
  <c r="P37" i="3"/>
  <c r="O37" i="3" s="1"/>
  <c r="Q37" i="3"/>
  <c r="E38" i="3"/>
  <c r="F38" i="3"/>
  <c r="K38" i="3"/>
  <c r="J38" i="3" s="1"/>
  <c r="I38" i="3" s="1"/>
  <c r="L38" i="3"/>
  <c r="N38" i="3"/>
  <c r="M38" i="3" s="1"/>
  <c r="P38" i="3"/>
  <c r="O38" i="3" s="1"/>
  <c r="Q38" i="3"/>
  <c r="E39" i="3"/>
  <c r="F39" i="3"/>
  <c r="K39" i="3"/>
  <c r="L39" i="3"/>
  <c r="N39" i="3"/>
  <c r="M39" i="3" s="1"/>
  <c r="P39" i="3"/>
  <c r="O39" i="3" s="1"/>
  <c r="Q39" i="3"/>
  <c r="E40" i="3"/>
  <c r="D40" i="3" s="1"/>
  <c r="F40" i="3"/>
  <c r="K40" i="3"/>
  <c r="J40" i="3" s="1"/>
  <c r="I40" i="3" s="1"/>
  <c r="L40" i="3"/>
  <c r="N40" i="3"/>
  <c r="M40" i="3" s="1"/>
  <c r="P40" i="3"/>
  <c r="O40" i="3" s="1"/>
  <c r="Q40" i="3"/>
  <c r="E41" i="3"/>
  <c r="F41" i="3"/>
  <c r="K41" i="3"/>
  <c r="L41" i="3"/>
  <c r="N41" i="3"/>
  <c r="M41" i="3" s="1"/>
  <c r="P41" i="3"/>
  <c r="Q41" i="3"/>
  <c r="E42" i="3"/>
  <c r="F42" i="3"/>
  <c r="K42" i="3"/>
  <c r="J42" i="3" s="1"/>
  <c r="I42" i="3" s="1"/>
  <c r="L42" i="3"/>
  <c r="N42" i="3"/>
  <c r="M42" i="3" s="1"/>
  <c r="P42" i="3"/>
  <c r="Q42" i="3"/>
  <c r="E43" i="3"/>
  <c r="D43" i="3" s="1"/>
  <c r="F43" i="3"/>
  <c r="K43" i="3"/>
  <c r="J43" i="3" s="1"/>
  <c r="I43" i="3" s="1"/>
  <c r="L43" i="3"/>
  <c r="N43" i="3"/>
  <c r="M43" i="3" s="1"/>
  <c r="P43" i="3"/>
  <c r="O43" i="3" s="1"/>
  <c r="Q43" i="3"/>
  <c r="E44" i="3"/>
  <c r="F44" i="3"/>
  <c r="K44" i="3"/>
  <c r="J44" i="3" s="1"/>
  <c r="I44" i="3" s="1"/>
  <c r="L44" i="3"/>
  <c r="N44" i="3"/>
  <c r="M44" i="3" s="1"/>
  <c r="P44" i="3"/>
  <c r="O44" i="3" s="1"/>
  <c r="Q44" i="3"/>
  <c r="E45" i="3"/>
  <c r="F45" i="3"/>
  <c r="K45" i="3"/>
  <c r="J45" i="3" s="1"/>
  <c r="I45" i="3" s="1"/>
  <c r="L45" i="3"/>
  <c r="N45" i="3"/>
  <c r="P45" i="3"/>
  <c r="O45" i="3" s="1"/>
  <c r="Q45" i="3"/>
  <c r="E46" i="3"/>
  <c r="F46" i="3"/>
  <c r="K46" i="3"/>
  <c r="J46" i="3" s="1"/>
  <c r="I46" i="3" s="1"/>
  <c r="L46" i="3"/>
  <c r="N46" i="3"/>
  <c r="M46" i="3" s="1"/>
  <c r="P46" i="3"/>
  <c r="O46" i="3" s="1"/>
  <c r="Q46" i="3"/>
  <c r="E47" i="3"/>
  <c r="F47" i="3"/>
  <c r="K47" i="3"/>
  <c r="J47" i="3" s="1"/>
  <c r="I47" i="3" s="1"/>
  <c r="L47" i="3"/>
  <c r="N47" i="3"/>
  <c r="M47" i="3" s="1"/>
  <c r="P47" i="3"/>
  <c r="O47" i="3" s="1"/>
  <c r="Q47" i="3"/>
  <c r="E48" i="3"/>
  <c r="F48" i="3"/>
  <c r="K48" i="3"/>
  <c r="J48" i="3" s="1"/>
  <c r="I48" i="3" s="1"/>
  <c r="L48" i="3"/>
  <c r="N48" i="3"/>
  <c r="M48" i="3" s="1"/>
  <c r="P48" i="3"/>
  <c r="Q48" i="3"/>
  <c r="E49" i="3"/>
  <c r="F49" i="3"/>
  <c r="K49" i="3"/>
  <c r="J49" i="3" s="1"/>
  <c r="I49" i="3" s="1"/>
  <c r="L49" i="3"/>
  <c r="N49" i="3"/>
  <c r="M49" i="3" s="1"/>
  <c r="P49" i="3"/>
  <c r="O49" i="3" s="1"/>
  <c r="Q49" i="3"/>
  <c r="E50" i="3"/>
  <c r="F50" i="3"/>
  <c r="K50" i="3"/>
  <c r="L50" i="3"/>
  <c r="N50" i="3"/>
  <c r="P50" i="3"/>
  <c r="O50" i="3" s="1"/>
  <c r="Q50" i="3"/>
  <c r="E51" i="3"/>
  <c r="F51" i="3"/>
  <c r="K51" i="3"/>
  <c r="J51" i="3"/>
  <c r="I51" i="3" s="1"/>
  <c r="L51" i="3"/>
  <c r="N51" i="3"/>
  <c r="M51" i="3" s="1"/>
  <c r="P51" i="3"/>
  <c r="O51" i="3" s="1"/>
  <c r="Q51" i="3"/>
  <c r="E52" i="3"/>
  <c r="F52" i="3"/>
  <c r="K52" i="3"/>
  <c r="J52" i="3"/>
  <c r="I52" i="3" s="1"/>
  <c r="L52" i="3"/>
  <c r="N52" i="3"/>
  <c r="M52" i="3" s="1"/>
  <c r="R52" i="3" s="1"/>
  <c r="P52" i="3"/>
  <c r="O52" i="3" s="1"/>
  <c r="Q52" i="3"/>
  <c r="E53" i="3"/>
  <c r="F53" i="3"/>
  <c r="K53" i="3"/>
  <c r="J53" i="3"/>
  <c r="I53" i="3" s="1"/>
  <c r="L53" i="3"/>
  <c r="N53" i="3"/>
  <c r="M53" i="3" s="1"/>
  <c r="P53" i="3"/>
  <c r="O53" i="3" s="1"/>
  <c r="Q53" i="3"/>
  <c r="E54" i="3"/>
  <c r="F54" i="3"/>
  <c r="K54" i="3"/>
  <c r="L54" i="3"/>
  <c r="N54" i="3"/>
  <c r="M54" i="3" s="1"/>
  <c r="P54" i="3"/>
  <c r="Q54" i="3"/>
  <c r="E55" i="3"/>
  <c r="D55" i="3" s="1"/>
  <c r="F55" i="3"/>
  <c r="K55" i="3"/>
  <c r="J55" i="3" s="1"/>
  <c r="I55" i="3" s="1"/>
  <c r="L55" i="3"/>
  <c r="N55" i="3"/>
  <c r="P55" i="3"/>
  <c r="O55" i="3" s="1"/>
  <c r="Q55" i="3"/>
  <c r="E56" i="3"/>
  <c r="F56" i="3"/>
  <c r="K56" i="3"/>
  <c r="J56" i="3" s="1"/>
  <c r="I56" i="3" s="1"/>
  <c r="L56" i="3"/>
  <c r="N56" i="3"/>
  <c r="M56" i="3" s="1"/>
  <c r="P56" i="3"/>
  <c r="O56" i="3" s="1"/>
  <c r="Q56" i="3"/>
  <c r="E57" i="3"/>
  <c r="F57" i="3"/>
  <c r="K57" i="3"/>
  <c r="L57" i="3"/>
  <c r="N57" i="3"/>
  <c r="P57" i="3"/>
  <c r="O57" i="3" s="1"/>
  <c r="Q57" i="3"/>
  <c r="E58" i="3"/>
  <c r="F58" i="3"/>
  <c r="K58" i="3"/>
  <c r="J58" i="3" s="1"/>
  <c r="I58" i="3" s="1"/>
  <c r="L58" i="3"/>
  <c r="N58" i="3"/>
  <c r="M58" i="3" s="1"/>
  <c r="P58" i="3"/>
  <c r="O58" i="3" s="1"/>
  <c r="Q58" i="3"/>
  <c r="E59" i="3"/>
  <c r="F59" i="3"/>
  <c r="K59" i="3"/>
  <c r="J59" i="3" s="1"/>
  <c r="I59" i="3" s="1"/>
  <c r="L59" i="3"/>
  <c r="N59" i="3"/>
  <c r="M59" i="3" s="1"/>
  <c r="P59" i="3"/>
  <c r="O59" i="3" s="1"/>
  <c r="Q59" i="3"/>
  <c r="E60" i="3"/>
  <c r="F60" i="3"/>
  <c r="K60" i="3"/>
  <c r="J60" i="3" s="1"/>
  <c r="I60" i="3" s="1"/>
  <c r="L60" i="3"/>
  <c r="N60" i="3"/>
  <c r="M60" i="3" s="1"/>
  <c r="P60" i="3"/>
  <c r="O60" i="3" s="1"/>
  <c r="Q60" i="3"/>
  <c r="E61" i="3"/>
  <c r="F61" i="3"/>
  <c r="K61" i="3"/>
  <c r="J61" i="3" s="1"/>
  <c r="I61" i="3" s="1"/>
  <c r="L61" i="3"/>
  <c r="N61" i="3"/>
  <c r="M61" i="3" s="1"/>
  <c r="P61" i="3"/>
  <c r="Q61" i="3"/>
  <c r="E62" i="3"/>
  <c r="F62" i="3"/>
  <c r="K62" i="3"/>
  <c r="J62" i="3" s="1"/>
  <c r="I62" i="3" s="1"/>
  <c r="L62" i="3"/>
  <c r="N62" i="3"/>
  <c r="M62" i="3" s="1"/>
  <c r="P62" i="3"/>
  <c r="O62" i="3" s="1"/>
  <c r="Q62" i="3"/>
  <c r="E63" i="3"/>
  <c r="F63" i="3"/>
  <c r="K63" i="3"/>
  <c r="J63" i="3" s="1"/>
  <c r="I63" i="3" s="1"/>
  <c r="L63" i="3"/>
  <c r="N63" i="3"/>
  <c r="P63" i="3"/>
  <c r="O63" i="3" s="1"/>
  <c r="Q63" i="3"/>
  <c r="E64" i="3"/>
  <c r="D64" i="3" s="1"/>
  <c r="F64" i="3"/>
  <c r="K64" i="3"/>
  <c r="L64" i="3"/>
  <c r="N64" i="3"/>
  <c r="M64" i="3" s="1"/>
  <c r="P64" i="3"/>
  <c r="O64" i="3" s="1"/>
  <c r="Q64" i="3"/>
  <c r="E65" i="3"/>
  <c r="F65" i="3"/>
  <c r="K65" i="3"/>
  <c r="J65" i="3" s="1"/>
  <c r="I65" i="3" s="1"/>
  <c r="L65" i="3"/>
  <c r="N65" i="3"/>
  <c r="M65" i="3" s="1"/>
  <c r="P65" i="3"/>
  <c r="Q65" i="3"/>
  <c r="Q6" i="3"/>
  <c r="L6" i="3"/>
  <c r="K6" i="3"/>
  <c r="P6" i="3"/>
  <c r="O6" i="3" s="1"/>
  <c r="N6" i="3"/>
  <c r="F6" i="3"/>
  <c r="E6" i="3"/>
  <c r="A25" i="8"/>
  <c r="A25" i="4" s="1"/>
  <c r="A24" i="8"/>
  <c r="A24" i="4" s="1"/>
  <c r="A23" i="8"/>
  <c r="A23" i="4" s="1"/>
  <c r="A22" i="8"/>
  <c r="A22" i="4" s="1"/>
  <c r="A21" i="8"/>
  <c r="A21" i="4" s="1"/>
  <c r="A20" i="8"/>
  <c r="A20" i="4" s="1"/>
  <c r="A19" i="8"/>
  <c r="A19" i="4" s="1"/>
  <c r="A18" i="8"/>
  <c r="A18" i="4" s="1"/>
  <c r="A17" i="8"/>
  <c r="A17" i="4" s="1"/>
  <c r="A16" i="8"/>
  <c r="A16" i="4" s="1"/>
  <c r="A15" i="8"/>
  <c r="A15" i="4" s="1"/>
  <c r="A14" i="8"/>
  <c r="A14" i="4" s="1"/>
  <c r="A13" i="8"/>
  <c r="A13" i="4" s="1"/>
  <c r="A12" i="8"/>
  <c r="A12" i="4" s="1"/>
  <c r="A11" i="8"/>
  <c r="A11" i="4" s="1"/>
  <c r="A10" i="8"/>
  <c r="A10" i="4" s="1"/>
  <c r="A9" i="8"/>
  <c r="A9" i="4" s="1"/>
  <c r="A8" i="8"/>
  <c r="A8" i="4" s="1"/>
  <c r="A7" i="8"/>
  <c r="A7" i="4" s="1"/>
  <c r="A6" i="8"/>
  <c r="A6" i="4" s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63" i="3"/>
  <c r="A60" i="3"/>
  <c r="A57" i="3"/>
  <c r="A54" i="3"/>
  <c r="A51" i="3"/>
  <c r="A48" i="3"/>
  <c r="A45" i="3"/>
  <c r="A42" i="3"/>
  <c r="A39" i="3"/>
  <c r="A36" i="3"/>
  <c r="A33" i="3"/>
  <c r="A30" i="3"/>
  <c r="A27" i="3"/>
  <c r="A24" i="3"/>
  <c r="A21" i="3"/>
  <c r="A18" i="3"/>
  <c r="A15" i="3"/>
  <c r="A12" i="3"/>
  <c r="A9" i="3"/>
  <c r="A6" i="3"/>
  <c r="C6" i="3"/>
  <c r="L10" i="10"/>
  <c r="E21" i="8"/>
  <c r="E21" i="4" s="1"/>
  <c r="D21" i="8"/>
  <c r="D21" i="4" s="1"/>
  <c r="J57" i="3"/>
  <c r="I57" i="3" s="1"/>
  <c r="D32" i="3"/>
  <c r="O15" i="3"/>
  <c r="D33" i="3"/>
  <c r="D15" i="8"/>
  <c r="D15" i="4" s="1"/>
  <c r="M63" i="3"/>
  <c r="J39" i="3"/>
  <c r="I39" i="3" s="1"/>
  <c r="O34" i="3"/>
  <c r="O24" i="3"/>
  <c r="O61" i="3"/>
  <c r="R51" i="3"/>
  <c r="D54" i="3"/>
  <c r="H19" i="8" l="1"/>
  <c r="H19" i="4" s="1"/>
  <c r="J23" i="8"/>
  <c r="J23" i="4" s="1"/>
  <c r="E22" i="8"/>
  <c r="E22" i="4" s="1"/>
  <c r="B8" i="8"/>
  <c r="B8" i="4" s="1"/>
  <c r="E19" i="8"/>
  <c r="E19" i="4" s="1"/>
  <c r="G21" i="8"/>
  <c r="G21" i="4" s="1"/>
  <c r="D11" i="8"/>
  <c r="D11" i="4" s="1"/>
  <c r="D6" i="8"/>
  <c r="D6" i="4" s="1"/>
  <c r="D24" i="8"/>
  <c r="D24" i="4" s="1"/>
  <c r="B19" i="8"/>
  <c r="B19" i="4" s="1"/>
  <c r="J9" i="8"/>
  <c r="J9" i="4" s="1"/>
  <c r="E9" i="8"/>
  <c r="E9" i="4" s="1"/>
  <c r="D10" i="3"/>
  <c r="J6" i="8"/>
  <c r="J6" i="4" s="1"/>
  <c r="D7" i="3"/>
  <c r="J19" i="8"/>
  <c r="J19" i="4" s="1"/>
  <c r="B16" i="8"/>
  <c r="B16" i="4" s="1"/>
  <c r="J14" i="8"/>
  <c r="J14" i="4" s="1"/>
  <c r="E7" i="8"/>
  <c r="E7" i="4" s="1"/>
  <c r="D46" i="3"/>
  <c r="D30" i="3"/>
  <c r="D18" i="3"/>
  <c r="F17" i="8"/>
  <c r="F17" i="4" s="1"/>
  <c r="R20" i="3"/>
  <c r="E10" i="8"/>
  <c r="E10" i="4" s="1"/>
  <c r="M15" i="3"/>
  <c r="R15" i="3" s="1"/>
  <c r="F8" i="8"/>
  <c r="F8" i="4" s="1"/>
  <c r="F7" i="8"/>
  <c r="F7" i="4" s="1"/>
  <c r="D8" i="3"/>
  <c r="D61" i="3"/>
  <c r="D57" i="3"/>
  <c r="D45" i="3"/>
  <c r="C19" i="8" s="1"/>
  <c r="C19" i="4" s="1"/>
  <c r="D41" i="3"/>
  <c r="G26" i="3"/>
  <c r="H26" i="3" s="1"/>
  <c r="W26" i="3" s="1"/>
  <c r="R38" i="3"/>
  <c r="B10" i="8"/>
  <c r="B10" i="4" s="1"/>
  <c r="D8" i="8"/>
  <c r="D8" i="4" s="1"/>
  <c r="D37" i="3"/>
  <c r="H6" i="8"/>
  <c r="H6" i="4" s="1"/>
  <c r="G10" i="8"/>
  <c r="G10" i="4" s="1"/>
  <c r="F16" i="8"/>
  <c r="F16" i="4" s="1"/>
  <c r="F10" i="8"/>
  <c r="F10" i="4" s="1"/>
  <c r="D16" i="8"/>
  <c r="D16" i="4" s="1"/>
  <c r="H8" i="8"/>
  <c r="H8" i="4" s="1"/>
  <c r="G16" i="8"/>
  <c r="G16" i="4" s="1"/>
  <c r="G60" i="3"/>
  <c r="H60" i="3" s="1"/>
  <c r="W60" i="3" s="1"/>
  <c r="G59" i="3"/>
  <c r="H59" i="3" s="1"/>
  <c r="W59" i="3" s="1"/>
  <c r="B23" i="8"/>
  <c r="B23" i="4" s="1"/>
  <c r="J22" i="8"/>
  <c r="J22" i="4" s="1"/>
  <c r="D22" i="8"/>
  <c r="D22" i="4" s="1"/>
  <c r="F19" i="8"/>
  <c r="F19" i="4" s="1"/>
  <c r="E17" i="8"/>
  <c r="E17" i="4" s="1"/>
  <c r="J15" i="8"/>
  <c r="J15" i="4" s="1"/>
  <c r="B14" i="8"/>
  <c r="B14" i="4" s="1"/>
  <c r="E14" i="8"/>
  <c r="E14" i="4" s="1"/>
  <c r="D52" i="3"/>
  <c r="D24" i="3"/>
  <c r="G25" i="8"/>
  <c r="G25" i="4" s="1"/>
  <c r="F18" i="8"/>
  <c r="F18" i="4" s="1"/>
  <c r="D9" i="8"/>
  <c r="D9" i="4" s="1"/>
  <c r="D34" i="3"/>
  <c r="D19" i="8"/>
  <c r="D19" i="4" s="1"/>
  <c r="D18" i="8"/>
  <c r="D18" i="4" s="1"/>
  <c r="D47" i="3"/>
  <c r="J25" i="8"/>
  <c r="J25" i="4" s="1"/>
  <c r="F24" i="8"/>
  <c r="F24" i="4" s="1"/>
  <c r="F22" i="8"/>
  <c r="F22" i="4" s="1"/>
  <c r="F21" i="8"/>
  <c r="F21" i="4" s="1"/>
  <c r="D50" i="3"/>
  <c r="G35" i="3"/>
  <c r="H35" i="3" s="1"/>
  <c r="W35" i="3" s="1"/>
  <c r="F14" i="8"/>
  <c r="F14" i="4" s="1"/>
  <c r="H13" i="8"/>
  <c r="H13" i="4" s="1"/>
  <c r="R26" i="3"/>
  <c r="D26" i="3"/>
  <c r="D10" i="8"/>
  <c r="D10" i="4" s="1"/>
  <c r="D11" i="3"/>
  <c r="D31" i="3"/>
  <c r="C14" i="8" s="1"/>
  <c r="C14" i="4" s="1"/>
  <c r="B17" i="8"/>
  <c r="B17" i="4" s="1"/>
  <c r="J12" i="8"/>
  <c r="J12" i="4" s="1"/>
  <c r="D56" i="3"/>
  <c r="C22" i="8" s="1"/>
  <c r="C22" i="4" s="1"/>
  <c r="H15" i="8"/>
  <c r="H15" i="4" s="1"/>
  <c r="G24" i="8"/>
  <c r="G24" i="4" s="1"/>
  <c r="O27" i="3"/>
  <c r="R27" i="3" s="1"/>
  <c r="G18" i="8"/>
  <c r="G18" i="4" s="1"/>
  <c r="D14" i="8"/>
  <c r="D14" i="4" s="1"/>
  <c r="H14" i="8"/>
  <c r="H14" i="4" s="1"/>
  <c r="G13" i="8"/>
  <c r="G13" i="4" s="1"/>
  <c r="E24" i="8"/>
  <c r="E24" i="4" s="1"/>
  <c r="E23" i="8"/>
  <c r="E23" i="4" s="1"/>
  <c r="F23" i="8"/>
  <c r="F23" i="4" s="1"/>
  <c r="J54" i="3"/>
  <c r="I54" i="3" s="1"/>
  <c r="J13" i="8"/>
  <c r="J13" i="4" s="1"/>
  <c r="B12" i="8"/>
  <c r="B12" i="4" s="1"/>
  <c r="E12" i="8"/>
  <c r="E12" i="4" s="1"/>
  <c r="E11" i="8"/>
  <c r="E11" i="4" s="1"/>
  <c r="J18" i="3"/>
  <c r="I18" i="3" s="1"/>
  <c r="J16" i="3"/>
  <c r="I16" i="3" s="1"/>
  <c r="G16" i="3" s="1"/>
  <c r="H16" i="3" s="1"/>
  <c r="W16" i="3" s="1"/>
  <c r="J8" i="8"/>
  <c r="J8" i="4" s="1"/>
  <c r="E8" i="8"/>
  <c r="E8" i="4" s="1"/>
  <c r="J7" i="8"/>
  <c r="J7" i="4" s="1"/>
  <c r="E6" i="8"/>
  <c r="E6" i="4" s="1"/>
  <c r="F6" i="8"/>
  <c r="F6" i="4" s="1"/>
  <c r="D60" i="3"/>
  <c r="D53" i="3"/>
  <c r="D49" i="3"/>
  <c r="D42" i="3"/>
  <c r="D38" i="3"/>
  <c r="D28" i="3"/>
  <c r="H24" i="8"/>
  <c r="H24" i="4" s="1"/>
  <c r="G13" i="3"/>
  <c r="H13" i="3" s="1"/>
  <c r="W13" i="3" s="1"/>
  <c r="G6" i="8"/>
  <c r="G6" i="4" s="1"/>
  <c r="B22" i="8"/>
  <c r="B22" i="4" s="1"/>
  <c r="J20" i="8"/>
  <c r="J20" i="4" s="1"/>
  <c r="E20" i="8"/>
  <c r="E20" i="4" s="1"/>
  <c r="J18" i="8"/>
  <c r="J18" i="4" s="1"/>
  <c r="E18" i="8"/>
  <c r="E18" i="4" s="1"/>
  <c r="J16" i="8"/>
  <c r="J16" i="4" s="1"/>
  <c r="E16" i="8"/>
  <c r="E16" i="4" s="1"/>
  <c r="E15" i="8"/>
  <c r="E15" i="4" s="1"/>
  <c r="G20" i="3"/>
  <c r="H20" i="3" s="1"/>
  <c r="W20" i="3" s="1"/>
  <c r="J10" i="8"/>
  <c r="J10" i="4" s="1"/>
  <c r="D13" i="3"/>
  <c r="G8" i="8"/>
  <c r="G8" i="4" s="1"/>
  <c r="D35" i="3"/>
  <c r="C15" i="8" s="1"/>
  <c r="C15" i="4" s="1"/>
  <c r="D29" i="3"/>
  <c r="D22" i="3"/>
  <c r="H21" i="8"/>
  <c r="H21" i="4" s="1"/>
  <c r="M6" i="3"/>
  <c r="R6" i="3" s="1"/>
  <c r="J6" i="3"/>
  <c r="I6" i="3" s="1"/>
  <c r="G6" i="3" s="1"/>
  <c r="H6" i="3" s="1"/>
  <c r="W6" i="3" s="1"/>
  <c r="E25" i="8"/>
  <c r="E25" i="4" s="1"/>
  <c r="F25" i="8"/>
  <c r="F25" i="4" s="1"/>
  <c r="D59" i="3"/>
  <c r="D23" i="8"/>
  <c r="D23" i="4" s="1"/>
  <c r="J17" i="8"/>
  <c r="J17" i="4" s="1"/>
  <c r="B15" i="8"/>
  <c r="B15" i="4" s="1"/>
  <c r="F12" i="8"/>
  <c r="F12" i="4" s="1"/>
  <c r="J11" i="8"/>
  <c r="J11" i="4" s="1"/>
  <c r="D20" i="3"/>
  <c r="F9" i="8"/>
  <c r="F9" i="4" s="1"/>
  <c r="D58" i="3"/>
  <c r="D51" i="3"/>
  <c r="D36" i="3"/>
  <c r="D23" i="3"/>
  <c r="D19" i="3"/>
  <c r="D9" i="3"/>
  <c r="R22" i="3"/>
  <c r="G22" i="3"/>
  <c r="H22" i="3" s="1"/>
  <c r="W22" i="3" s="1"/>
  <c r="D17" i="3"/>
  <c r="B9" i="8"/>
  <c r="B9" i="4" s="1"/>
  <c r="R10" i="3"/>
  <c r="G10" i="3"/>
  <c r="H10" i="3" s="1"/>
  <c r="W10" i="3" s="1"/>
  <c r="G22" i="8"/>
  <c r="G22" i="4" s="1"/>
  <c r="M55" i="3"/>
  <c r="G51" i="3"/>
  <c r="R44" i="3"/>
  <c r="G44" i="3"/>
  <c r="S44" i="3" s="1"/>
  <c r="R8" i="3"/>
  <c r="G8" i="3"/>
  <c r="H8" i="3" s="1"/>
  <c r="W8" i="3" s="1"/>
  <c r="O65" i="3"/>
  <c r="G65" i="3" s="1"/>
  <c r="H65" i="3" s="1"/>
  <c r="W65" i="3" s="1"/>
  <c r="H25" i="8"/>
  <c r="H25" i="4" s="1"/>
  <c r="R64" i="3"/>
  <c r="R58" i="3"/>
  <c r="G58" i="3"/>
  <c r="H58" i="3" s="1"/>
  <c r="W58" i="3" s="1"/>
  <c r="G23" i="8"/>
  <c r="G23" i="4" s="1"/>
  <c r="M57" i="3"/>
  <c r="R56" i="3"/>
  <c r="G56" i="3"/>
  <c r="H56" i="3" s="1"/>
  <c r="W56" i="3" s="1"/>
  <c r="G49" i="3"/>
  <c r="R49" i="3"/>
  <c r="G46" i="3"/>
  <c r="S46" i="3" s="1"/>
  <c r="R46" i="3"/>
  <c r="H18" i="8"/>
  <c r="H18" i="4" s="1"/>
  <c r="O42" i="3"/>
  <c r="R42" i="3" s="1"/>
  <c r="H16" i="8"/>
  <c r="H16" i="4" s="1"/>
  <c r="O36" i="3"/>
  <c r="D13" i="8"/>
  <c r="D13" i="4" s="1"/>
  <c r="J27" i="3"/>
  <c r="I27" i="3" s="1"/>
  <c r="G23" i="3"/>
  <c r="R23" i="3"/>
  <c r="G11" i="8"/>
  <c r="G11" i="4" s="1"/>
  <c r="M21" i="3"/>
  <c r="B11" i="8"/>
  <c r="B11" i="4" s="1"/>
  <c r="D21" i="3"/>
  <c r="C11" i="8" s="1"/>
  <c r="C11" i="4" s="1"/>
  <c r="R19" i="3"/>
  <c r="G19" i="3"/>
  <c r="H19" i="3" s="1"/>
  <c r="W19" i="3" s="1"/>
  <c r="R14" i="3"/>
  <c r="G14" i="3"/>
  <c r="H14" i="3" s="1"/>
  <c r="W14" i="3" s="1"/>
  <c r="D14" i="3"/>
  <c r="G62" i="3"/>
  <c r="H62" i="3" s="1"/>
  <c r="W62" i="3" s="1"/>
  <c r="G17" i="8"/>
  <c r="G17" i="4" s="1"/>
  <c r="T59" i="3"/>
  <c r="E13" i="8"/>
  <c r="E13" i="4" s="1"/>
  <c r="G15" i="3"/>
  <c r="H15" i="3" s="1"/>
  <c r="W15" i="3" s="1"/>
  <c r="H20" i="8"/>
  <c r="H20" i="4" s="1"/>
  <c r="O48" i="3"/>
  <c r="B20" i="8"/>
  <c r="B20" i="4" s="1"/>
  <c r="D48" i="3"/>
  <c r="C20" i="8" s="1"/>
  <c r="C20" i="4" s="1"/>
  <c r="H9" i="8"/>
  <c r="H9" i="4" s="1"/>
  <c r="O17" i="3"/>
  <c r="R47" i="3"/>
  <c r="G47" i="3"/>
  <c r="H47" i="3" s="1"/>
  <c r="W47" i="3" s="1"/>
  <c r="R39" i="3"/>
  <c r="G39" i="3"/>
  <c r="H39" i="3" s="1"/>
  <c r="W39" i="3" s="1"/>
  <c r="G38" i="3"/>
  <c r="T38" i="3" s="1"/>
  <c r="V38" i="3" s="1"/>
  <c r="G32" i="3"/>
  <c r="H32" i="3" s="1"/>
  <c r="W32" i="3" s="1"/>
  <c r="R32" i="3"/>
  <c r="G28" i="3"/>
  <c r="T28" i="3" s="1"/>
  <c r="R28" i="3"/>
  <c r="O9" i="3"/>
  <c r="H7" i="8"/>
  <c r="H7" i="4" s="1"/>
  <c r="J64" i="3"/>
  <c r="I64" i="3" s="1"/>
  <c r="D25" i="8"/>
  <c r="D25" i="4" s="1"/>
  <c r="G63" i="3"/>
  <c r="H63" i="3" s="1"/>
  <c r="W63" i="3" s="1"/>
  <c r="R63" i="3"/>
  <c r="T63" i="3"/>
  <c r="R60" i="3"/>
  <c r="M45" i="3"/>
  <c r="G19" i="8"/>
  <c r="G19" i="4" s="1"/>
  <c r="G43" i="3"/>
  <c r="H43" i="3" s="1"/>
  <c r="W43" i="3" s="1"/>
  <c r="O41" i="3"/>
  <c r="R41" i="3" s="1"/>
  <c r="H17" i="8"/>
  <c r="H17" i="4" s="1"/>
  <c r="G40" i="3"/>
  <c r="H40" i="3" s="1"/>
  <c r="W40" i="3" s="1"/>
  <c r="R40" i="3"/>
  <c r="R33" i="3"/>
  <c r="G33" i="3"/>
  <c r="H33" i="3" s="1"/>
  <c r="W33" i="3" s="1"/>
  <c r="R31" i="3"/>
  <c r="G31" i="3"/>
  <c r="H31" i="3" s="1"/>
  <c r="W31" i="3" s="1"/>
  <c r="O25" i="3"/>
  <c r="H12" i="8"/>
  <c r="H12" i="4" s="1"/>
  <c r="M11" i="3"/>
  <c r="G7" i="8"/>
  <c r="G7" i="4" s="1"/>
  <c r="B25" i="8"/>
  <c r="B25" i="4" s="1"/>
  <c r="F11" i="8"/>
  <c r="F11" i="4" s="1"/>
  <c r="H22" i="8"/>
  <c r="H22" i="4" s="1"/>
  <c r="O54" i="3"/>
  <c r="G54" i="3" s="1"/>
  <c r="G53" i="3"/>
  <c r="H53" i="3" s="1"/>
  <c r="W53" i="3" s="1"/>
  <c r="M50" i="3"/>
  <c r="G20" i="8"/>
  <c r="G20" i="4" s="1"/>
  <c r="D17" i="8"/>
  <c r="D17" i="4" s="1"/>
  <c r="J41" i="3"/>
  <c r="I41" i="3" s="1"/>
  <c r="R35" i="3"/>
  <c r="G29" i="3"/>
  <c r="H29" i="3" s="1"/>
  <c r="W29" i="3" s="1"/>
  <c r="R29" i="3"/>
  <c r="R24" i="3"/>
  <c r="J9" i="3"/>
  <c r="I9" i="3" s="1"/>
  <c r="D7" i="8"/>
  <c r="D7" i="4" s="1"/>
  <c r="R59" i="3"/>
  <c r="R43" i="3"/>
  <c r="S43" i="3"/>
  <c r="R37" i="3"/>
  <c r="G37" i="3"/>
  <c r="H37" i="3" s="1"/>
  <c r="W37" i="3" s="1"/>
  <c r="B13" i="8"/>
  <c r="B13" i="4" s="1"/>
  <c r="D27" i="3"/>
  <c r="S15" i="3"/>
  <c r="T62" i="3"/>
  <c r="J21" i="8"/>
  <c r="J21" i="4" s="1"/>
  <c r="T31" i="3"/>
  <c r="D65" i="3"/>
  <c r="D25" i="3"/>
  <c r="C12" i="8" s="1"/>
  <c r="C12" i="4" s="1"/>
  <c r="S31" i="3"/>
  <c r="G15" i="8"/>
  <c r="G15" i="4" s="1"/>
  <c r="R62" i="3"/>
  <c r="J24" i="8"/>
  <c r="J24" i="4" s="1"/>
  <c r="R53" i="3"/>
  <c r="B21" i="8"/>
  <c r="B21" i="4" s="1"/>
  <c r="F15" i="8"/>
  <c r="F15" i="4" s="1"/>
  <c r="G14" i="8"/>
  <c r="G14" i="4" s="1"/>
  <c r="M12" i="3"/>
  <c r="D62" i="3"/>
  <c r="D44" i="3"/>
  <c r="C18" i="8" s="1"/>
  <c r="C18" i="4" s="1"/>
  <c r="D15" i="3"/>
  <c r="G30" i="3"/>
  <c r="R30" i="3"/>
  <c r="G52" i="3"/>
  <c r="T52" i="3" s="1"/>
  <c r="V52" i="3" s="1"/>
  <c r="R34" i="3"/>
  <c r="G34" i="3"/>
  <c r="H34" i="3" s="1"/>
  <c r="W34" i="3" s="1"/>
  <c r="O18" i="3"/>
  <c r="R18" i="3" s="1"/>
  <c r="H10" i="8"/>
  <c r="H10" i="4" s="1"/>
  <c r="R13" i="3"/>
  <c r="R7" i="3"/>
  <c r="G7" i="3"/>
  <c r="D6" i="3"/>
  <c r="B6" i="8"/>
  <c r="B6" i="4" s="1"/>
  <c r="R61" i="3"/>
  <c r="G61" i="3"/>
  <c r="H61" i="3" s="1"/>
  <c r="W61" i="3" s="1"/>
  <c r="S58" i="3"/>
  <c r="T58" i="3"/>
  <c r="J50" i="3"/>
  <c r="I50" i="3" s="1"/>
  <c r="D20" i="8"/>
  <c r="D20" i="4" s="1"/>
  <c r="R25" i="3"/>
  <c r="G25" i="3"/>
  <c r="H25" i="3" s="1"/>
  <c r="W25" i="3" s="1"/>
  <c r="J24" i="3"/>
  <c r="I24" i="3" s="1"/>
  <c r="D12" i="8"/>
  <c r="D12" i="4" s="1"/>
  <c r="H11" i="8"/>
  <c r="H11" i="4" s="1"/>
  <c r="R16" i="3"/>
  <c r="H23" i="8"/>
  <c r="H23" i="4" s="1"/>
  <c r="G12" i="8"/>
  <c r="G12" i="4" s="1"/>
  <c r="B24" i="8"/>
  <c r="B24" i="4" s="1"/>
  <c r="F20" i="8"/>
  <c r="F20" i="4" s="1"/>
  <c r="B18" i="8"/>
  <c r="B18" i="4" s="1"/>
  <c r="F13" i="8"/>
  <c r="F13" i="4" s="1"/>
  <c r="J12" i="3"/>
  <c r="I12" i="3" s="1"/>
  <c r="R9" i="3"/>
  <c r="D63" i="3"/>
  <c r="D39" i="3"/>
  <c r="C17" i="8" s="1"/>
  <c r="C17" i="4" s="1"/>
  <c r="A1" i="8"/>
  <c r="A1" i="4" s="1"/>
  <c r="C24" i="8" l="1"/>
  <c r="C24" i="4" s="1"/>
  <c r="R65" i="3"/>
  <c r="C23" i="8"/>
  <c r="C23" i="4" s="1"/>
  <c r="C6" i="8"/>
  <c r="C6" i="4" s="1"/>
  <c r="C7" i="8"/>
  <c r="C7" i="4" s="1"/>
  <c r="S13" i="3"/>
  <c r="M15" i="8"/>
  <c r="M15" i="4" s="1"/>
  <c r="M24" i="8"/>
  <c r="M24" i="4" s="1"/>
  <c r="V63" i="3"/>
  <c r="V28" i="3"/>
  <c r="U31" i="3"/>
  <c r="S35" i="3"/>
  <c r="U35" i="3" s="1"/>
  <c r="C9" i="8"/>
  <c r="C9" i="4" s="1"/>
  <c r="T26" i="3"/>
  <c r="V26" i="3" s="1"/>
  <c r="S59" i="3"/>
  <c r="U59" i="3" s="1"/>
  <c r="T35" i="3"/>
  <c r="V35" i="3" s="1"/>
  <c r="S60" i="3"/>
  <c r="U60" i="3" s="1"/>
  <c r="S47" i="3"/>
  <c r="U47" i="3" s="1"/>
  <c r="C8" i="8"/>
  <c r="C8" i="4" s="1"/>
  <c r="T10" i="3"/>
  <c r="V10" i="3" s="1"/>
  <c r="I15" i="8"/>
  <c r="I15" i="4" s="1"/>
  <c r="V58" i="3"/>
  <c r="T60" i="3"/>
  <c r="V60" i="3" s="1"/>
  <c r="S10" i="3"/>
  <c r="U10" i="3" s="1"/>
  <c r="C16" i="8"/>
  <c r="C16" i="4" s="1"/>
  <c r="I24" i="8"/>
  <c r="I24" i="4" s="1"/>
  <c r="G27" i="3"/>
  <c r="H27" i="3" s="1"/>
  <c r="W27" i="3" s="1"/>
  <c r="S26" i="3"/>
  <c r="U26" i="3" s="1"/>
  <c r="Y26" i="3" s="1"/>
  <c r="T47" i="3"/>
  <c r="V47" i="3" s="1"/>
  <c r="C10" i="8"/>
  <c r="C10" i="4" s="1"/>
  <c r="C21" i="8"/>
  <c r="C21" i="4" s="1"/>
  <c r="F26" i="4"/>
  <c r="J26" i="4"/>
  <c r="H26" i="4"/>
  <c r="T32" i="3"/>
  <c r="V32" i="3" s="1"/>
  <c r="T6" i="3"/>
  <c r="V6" i="3" s="1"/>
  <c r="V62" i="3"/>
  <c r="C13" i="8"/>
  <c r="C13" i="4" s="1"/>
  <c r="D26" i="4"/>
  <c r="T20" i="3"/>
  <c r="V20" i="3" s="1"/>
  <c r="S32" i="3"/>
  <c r="V59" i="3"/>
  <c r="T14" i="3"/>
  <c r="V14" i="3" s="1"/>
  <c r="T40" i="3"/>
  <c r="V40" i="3" s="1"/>
  <c r="G26" i="4"/>
  <c r="S25" i="3"/>
  <c r="U25" i="3" s="1"/>
  <c r="S20" i="3"/>
  <c r="U20" i="3" s="1"/>
  <c r="Y20" i="3" s="1"/>
  <c r="T25" i="3"/>
  <c r="V25" i="3" s="1"/>
  <c r="G9" i="3"/>
  <c r="H9" i="3" s="1"/>
  <c r="E26" i="4"/>
  <c r="S37" i="3"/>
  <c r="U37" i="3" s="1"/>
  <c r="T13" i="3"/>
  <c r="H54" i="3"/>
  <c r="W54" i="3" s="1"/>
  <c r="S54" i="3"/>
  <c r="T54" i="3"/>
  <c r="R17" i="3"/>
  <c r="G17" i="3"/>
  <c r="R48" i="3"/>
  <c r="G48" i="3"/>
  <c r="G21" i="3"/>
  <c r="H21" i="3" s="1"/>
  <c r="W21" i="3" s="1"/>
  <c r="R21" i="3"/>
  <c r="U44" i="3"/>
  <c r="G12" i="3"/>
  <c r="H12" i="3" s="1"/>
  <c r="R12" i="3"/>
  <c r="R11" i="3"/>
  <c r="G11" i="3"/>
  <c r="H11" i="3" s="1"/>
  <c r="W11" i="3" s="1"/>
  <c r="H23" i="3"/>
  <c r="W23" i="3" s="1"/>
  <c r="S23" i="3"/>
  <c r="U23" i="3" s="1"/>
  <c r="T23" i="3"/>
  <c r="V23" i="3" s="1"/>
  <c r="U13" i="3"/>
  <c r="V13" i="3"/>
  <c r="H38" i="3"/>
  <c r="W38" i="3" s="1"/>
  <c r="S38" i="3"/>
  <c r="U38" i="3" s="1"/>
  <c r="G36" i="3"/>
  <c r="R36" i="3"/>
  <c r="T49" i="3"/>
  <c r="V49" i="3" s="1"/>
  <c r="S49" i="3"/>
  <c r="U49" i="3" s="1"/>
  <c r="H49" i="3"/>
  <c r="W49" i="3" s="1"/>
  <c r="H51" i="3"/>
  <c r="W51" i="3" s="1"/>
  <c r="T51" i="3"/>
  <c r="V51" i="3" s="1"/>
  <c r="R55" i="3"/>
  <c r="G55" i="3"/>
  <c r="H55" i="3" s="1"/>
  <c r="W55" i="3" s="1"/>
  <c r="R54" i="3"/>
  <c r="C25" i="8"/>
  <c r="C25" i="4" s="1"/>
  <c r="T65" i="3"/>
  <c r="V65" i="3" s="1"/>
  <c r="U46" i="3"/>
  <c r="S61" i="3"/>
  <c r="U61" i="3" s="1"/>
  <c r="S65" i="3"/>
  <c r="U65" i="3" s="1"/>
  <c r="S16" i="3"/>
  <c r="U16" i="3" s="1"/>
  <c r="T16" i="3"/>
  <c r="V16" i="3" s="1"/>
  <c r="S53" i="3"/>
  <c r="T33" i="3"/>
  <c r="V33" i="3" s="1"/>
  <c r="G18" i="3"/>
  <c r="S39" i="3"/>
  <c r="U39" i="3" s="1"/>
  <c r="U15" i="3"/>
  <c r="S29" i="3"/>
  <c r="U29" i="3" s="1"/>
  <c r="S62" i="3"/>
  <c r="U62" i="3" s="1"/>
  <c r="T34" i="3"/>
  <c r="V34" i="3" s="1"/>
  <c r="U58" i="3"/>
  <c r="G64" i="3"/>
  <c r="T8" i="3"/>
  <c r="V8" i="3" s="1"/>
  <c r="S22" i="3"/>
  <c r="U22" i="3" s="1"/>
  <c r="S6" i="3"/>
  <c r="U6" i="3" s="1"/>
  <c r="G45" i="3"/>
  <c r="H45" i="3" s="1"/>
  <c r="W45" i="3" s="1"/>
  <c r="R45" i="3"/>
  <c r="T27" i="3"/>
  <c r="V27" i="3" s="1"/>
  <c r="S27" i="3"/>
  <c r="U27" i="3" s="1"/>
  <c r="H46" i="3"/>
  <c r="W46" i="3" s="1"/>
  <c r="T46" i="3"/>
  <c r="V46" i="3" s="1"/>
  <c r="H7" i="3"/>
  <c r="T7" i="3"/>
  <c r="V7" i="3" s="1"/>
  <c r="S7" i="3"/>
  <c r="U7" i="3" s="1"/>
  <c r="H30" i="3"/>
  <c r="T30" i="3"/>
  <c r="V30" i="3" s="1"/>
  <c r="X31" i="3"/>
  <c r="Y31" i="3"/>
  <c r="G57" i="3"/>
  <c r="H57" i="3" s="1"/>
  <c r="R57" i="3"/>
  <c r="T57" i="3"/>
  <c r="H44" i="3"/>
  <c r="W44" i="3" s="1"/>
  <c r="T44" i="3"/>
  <c r="V44" i="3" s="1"/>
  <c r="H52" i="3"/>
  <c r="W52" i="3" s="1"/>
  <c r="S52" i="3"/>
  <c r="U52" i="3" s="1"/>
  <c r="T9" i="3"/>
  <c r="V9" i="3" s="1"/>
  <c r="G50" i="3"/>
  <c r="H50" i="3" s="1"/>
  <c r="W50" i="3" s="1"/>
  <c r="R50" i="3"/>
  <c r="H28" i="3"/>
  <c r="S28" i="3"/>
  <c r="U28" i="3" s="1"/>
  <c r="U53" i="3"/>
  <c r="G42" i="3"/>
  <c r="G24" i="3"/>
  <c r="H24" i="3" s="1"/>
  <c r="G41" i="3"/>
  <c r="T41" i="3" s="1"/>
  <c r="V41" i="3" s="1"/>
  <c r="U32" i="3"/>
  <c r="S30" i="3"/>
  <c r="U30" i="3" s="1"/>
  <c r="S56" i="3"/>
  <c r="U56" i="3" s="1"/>
  <c r="T22" i="3"/>
  <c r="V22" i="3" s="1"/>
  <c r="T53" i="3"/>
  <c r="V53" i="3" s="1"/>
  <c r="T61" i="3"/>
  <c r="V61" i="3" s="1"/>
  <c r="B26" i="4"/>
  <c r="S34" i="3"/>
  <c r="U34" i="3" s="1"/>
  <c r="V31" i="3"/>
  <c r="T15" i="3"/>
  <c r="V15" i="3" s="1"/>
  <c r="U43" i="3"/>
  <c r="T29" i="3"/>
  <c r="V29" i="3" s="1"/>
  <c r="S33" i="3"/>
  <c r="U33" i="3" s="1"/>
  <c r="S40" i="3"/>
  <c r="U40" i="3" s="1"/>
  <c r="T43" i="3"/>
  <c r="V43" i="3" s="1"/>
  <c r="S63" i="3"/>
  <c r="U63" i="3" s="1"/>
  <c r="T39" i="3"/>
  <c r="V39" i="3" s="1"/>
  <c r="T19" i="3"/>
  <c r="V19" i="3" s="1"/>
  <c r="S14" i="3"/>
  <c r="U14" i="3" s="1"/>
  <c r="T37" i="3"/>
  <c r="V37" i="3" s="1"/>
  <c r="T56" i="3"/>
  <c r="V56" i="3" s="1"/>
  <c r="S8" i="3"/>
  <c r="U8" i="3" s="1"/>
  <c r="S51" i="3"/>
  <c r="U51" i="3" s="1"/>
  <c r="S19" i="3"/>
  <c r="U19" i="3" s="1"/>
  <c r="L24" i="8" l="1"/>
  <c r="L24" i="4" s="1"/>
  <c r="X20" i="3"/>
  <c r="L6" i="8"/>
  <c r="L6" i="4" s="1"/>
  <c r="I13" i="8"/>
  <c r="I13" i="4" s="1"/>
  <c r="W28" i="3"/>
  <c r="I23" i="8"/>
  <c r="I23" i="4" s="1"/>
  <c r="W57" i="3"/>
  <c r="M23" i="8" s="1"/>
  <c r="M23" i="4" s="1"/>
  <c r="I14" i="8"/>
  <c r="I14" i="4" s="1"/>
  <c r="W30" i="3"/>
  <c r="M14" i="8" s="1"/>
  <c r="M14" i="4" s="1"/>
  <c r="M21" i="8"/>
  <c r="M21" i="4" s="1"/>
  <c r="I8" i="8"/>
  <c r="I8" i="4" s="1"/>
  <c r="W12" i="3"/>
  <c r="M8" i="8" s="1"/>
  <c r="M8" i="4" s="1"/>
  <c r="I12" i="8"/>
  <c r="I12" i="4" s="1"/>
  <c r="W24" i="3"/>
  <c r="M12" i="8" s="1"/>
  <c r="M12" i="4" s="1"/>
  <c r="I6" i="8"/>
  <c r="I6" i="4" s="1"/>
  <c r="W7" i="3"/>
  <c r="M6" i="8" s="1"/>
  <c r="M6" i="4" s="1"/>
  <c r="M19" i="8"/>
  <c r="M19" i="4" s="1"/>
  <c r="M11" i="8"/>
  <c r="M11" i="4" s="1"/>
  <c r="M22" i="8"/>
  <c r="M22" i="4" s="1"/>
  <c r="I7" i="8"/>
  <c r="I7" i="4" s="1"/>
  <c r="W9" i="3"/>
  <c r="M7" i="8" s="1"/>
  <c r="M7" i="4" s="1"/>
  <c r="M13" i="8"/>
  <c r="M13" i="4" s="1"/>
  <c r="X35" i="3"/>
  <c r="Y35" i="3"/>
  <c r="S12" i="3"/>
  <c r="U12" i="3" s="1"/>
  <c r="U54" i="3"/>
  <c r="S11" i="3"/>
  <c r="U11" i="3" s="1"/>
  <c r="X26" i="3"/>
  <c r="S9" i="3"/>
  <c r="U9" i="3" s="1"/>
  <c r="Y9" i="3" s="1"/>
  <c r="C26" i="4"/>
  <c r="T11" i="3"/>
  <c r="V11" i="3" s="1"/>
  <c r="L7" i="8" s="1"/>
  <c r="L7" i="4" s="1"/>
  <c r="Y25" i="3"/>
  <c r="X25" i="3"/>
  <c r="T50" i="3"/>
  <c r="V50" i="3" s="1"/>
  <c r="S21" i="3"/>
  <c r="U21" i="3" s="1"/>
  <c r="V54" i="3"/>
  <c r="L14" i="8"/>
  <c r="L14" i="4" s="1"/>
  <c r="S57" i="3"/>
  <c r="U57" i="3" s="1"/>
  <c r="X57" i="3" s="1"/>
  <c r="I19" i="8"/>
  <c r="I19" i="4" s="1"/>
  <c r="L15" i="8"/>
  <c r="L15" i="4" s="1"/>
  <c r="T55" i="3"/>
  <c r="V55" i="3" s="1"/>
  <c r="T21" i="3"/>
  <c r="V21" i="3" s="1"/>
  <c r="L11" i="8" s="1"/>
  <c r="L11" i="4" s="1"/>
  <c r="Y29" i="3"/>
  <c r="X29" i="3"/>
  <c r="X56" i="3"/>
  <c r="Y56" i="3"/>
  <c r="X28" i="3"/>
  <c r="Y28" i="3"/>
  <c r="K6" i="8"/>
  <c r="K6" i="4" s="1"/>
  <c r="X6" i="3"/>
  <c r="Y6" i="3"/>
  <c r="X62" i="3"/>
  <c r="Y62" i="3"/>
  <c r="Y39" i="3"/>
  <c r="X39" i="3"/>
  <c r="X49" i="3"/>
  <c r="Y49" i="3"/>
  <c r="X19" i="3"/>
  <c r="Y19" i="3"/>
  <c r="Y63" i="3"/>
  <c r="X63" i="3"/>
  <c r="Y33" i="3"/>
  <c r="X33" i="3"/>
  <c r="K15" i="8"/>
  <c r="K15" i="4" s="1"/>
  <c r="X40" i="3"/>
  <c r="Y40" i="3"/>
  <c r="X30" i="3"/>
  <c r="Y30" i="3"/>
  <c r="K14" i="8"/>
  <c r="K14" i="4" s="1"/>
  <c r="X22" i="3"/>
  <c r="Y22" i="3"/>
  <c r="Y8" i="3"/>
  <c r="X8" i="3"/>
  <c r="Y34" i="3"/>
  <c r="X34" i="3"/>
  <c r="X16" i="3"/>
  <c r="Y16" i="3"/>
  <c r="H64" i="3"/>
  <c r="S64" i="3"/>
  <c r="U64" i="3" s="1"/>
  <c r="K25" i="8" s="1"/>
  <c r="K25" i="4" s="1"/>
  <c r="X47" i="3"/>
  <c r="Y47" i="3"/>
  <c r="X14" i="3"/>
  <c r="Y14" i="3"/>
  <c r="H36" i="3"/>
  <c r="T36" i="3"/>
  <c r="V36" i="3" s="1"/>
  <c r="L16" i="8" s="1"/>
  <c r="L16" i="4" s="1"/>
  <c r="S36" i="3"/>
  <c r="X32" i="3"/>
  <c r="Y32" i="3"/>
  <c r="Y37" i="3"/>
  <c r="X37" i="3"/>
  <c r="Y65" i="3"/>
  <c r="X65" i="3"/>
  <c r="Y52" i="3"/>
  <c r="X52" i="3"/>
  <c r="X23" i="3"/>
  <c r="Y23" i="3"/>
  <c r="X15" i="3"/>
  <c r="Y15" i="3"/>
  <c r="H18" i="3"/>
  <c r="S18" i="3"/>
  <c r="U18" i="3" s="1"/>
  <c r="T18" i="3"/>
  <c r="V18" i="3" s="1"/>
  <c r="L10" i="8" s="1"/>
  <c r="L10" i="4" s="1"/>
  <c r="X46" i="3"/>
  <c r="Y46" i="3"/>
  <c r="Y54" i="3"/>
  <c r="X54" i="3"/>
  <c r="L13" i="8"/>
  <c r="L13" i="4" s="1"/>
  <c r="T24" i="3"/>
  <c r="V24" i="3" s="1"/>
  <c r="L12" i="8" s="1"/>
  <c r="L12" i="4" s="1"/>
  <c r="S45" i="3"/>
  <c r="U45" i="3" s="1"/>
  <c r="I21" i="8"/>
  <c r="I21" i="4" s="1"/>
  <c r="U36" i="3"/>
  <c r="T64" i="3"/>
  <c r="V64" i="3" s="1"/>
  <c r="L25" i="8" s="1"/>
  <c r="L25" i="4" s="1"/>
  <c r="I22" i="8"/>
  <c r="I22" i="4" s="1"/>
  <c r="X51" i="3"/>
  <c r="Y51" i="3"/>
  <c r="K21" i="8"/>
  <c r="K21" i="4" s="1"/>
  <c r="Y58" i="3"/>
  <c r="X58" i="3"/>
  <c r="Y7" i="3"/>
  <c r="X7" i="3"/>
  <c r="X38" i="3"/>
  <c r="Y38" i="3"/>
  <c r="Y61" i="3"/>
  <c r="X61" i="3"/>
  <c r="Y43" i="3"/>
  <c r="X43" i="3"/>
  <c r="H41" i="3"/>
  <c r="S41" i="3"/>
  <c r="U41" i="3" s="1"/>
  <c r="K17" i="8" s="1"/>
  <c r="K17" i="4" s="1"/>
  <c r="Y27" i="3"/>
  <c r="K13" i="8"/>
  <c r="K13" i="4" s="1"/>
  <c r="X27" i="3"/>
  <c r="X13" i="3"/>
  <c r="Y13" i="3"/>
  <c r="H48" i="3"/>
  <c r="S48" i="3"/>
  <c r="U48" i="3" s="1"/>
  <c r="T48" i="3"/>
  <c r="V48" i="3" s="1"/>
  <c r="L20" i="8" s="1"/>
  <c r="L20" i="4" s="1"/>
  <c r="K24" i="8"/>
  <c r="K24" i="4" s="1"/>
  <c r="X60" i="3"/>
  <c r="Y60" i="3"/>
  <c r="H42" i="3"/>
  <c r="T42" i="3"/>
  <c r="V42" i="3" s="1"/>
  <c r="L18" i="8" s="1"/>
  <c r="L18" i="4" s="1"/>
  <c r="S42" i="3"/>
  <c r="U42" i="3" s="1"/>
  <c r="Y53" i="3"/>
  <c r="X53" i="3"/>
  <c r="X10" i="3"/>
  <c r="Y10" i="3"/>
  <c r="Y59" i="3"/>
  <c r="X59" i="3"/>
  <c r="X44" i="3"/>
  <c r="Y44" i="3"/>
  <c r="H17" i="3"/>
  <c r="T17" i="3"/>
  <c r="V17" i="3" s="1"/>
  <c r="L9" i="8" s="1"/>
  <c r="L9" i="4" s="1"/>
  <c r="S17" i="3"/>
  <c r="U17" i="3" s="1"/>
  <c r="L17" i="8"/>
  <c r="L17" i="4" s="1"/>
  <c r="V57" i="3"/>
  <c r="L23" i="8" s="1"/>
  <c r="L23" i="4" s="1"/>
  <c r="S24" i="3"/>
  <c r="U24" i="3" s="1"/>
  <c r="S50" i="3"/>
  <c r="U50" i="3" s="1"/>
  <c r="T45" i="3"/>
  <c r="V45" i="3" s="1"/>
  <c r="L19" i="8" s="1"/>
  <c r="L19" i="4" s="1"/>
  <c r="S55" i="3"/>
  <c r="U55" i="3" s="1"/>
  <c r="L21" i="8"/>
  <c r="L21" i="4" s="1"/>
  <c r="T12" i="3"/>
  <c r="V12" i="3" s="1"/>
  <c r="L8" i="8" s="1"/>
  <c r="L8" i="4" s="1"/>
  <c r="I11" i="8"/>
  <c r="I11" i="4" s="1"/>
  <c r="L22" i="8" l="1"/>
  <c r="L22" i="4" s="1"/>
  <c r="X9" i="3"/>
  <c r="K7" i="8"/>
  <c r="K7" i="4" s="1"/>
  <c r="Y11" i="3"/>
  <c r="I9" i="8"/>
  <c r="I9" i="4" s="1"/>
  <c r="W17" i="3"/>
  <c r="M9" i="8" s="1"/>
  <c r="M9" i="4" s="1"/>
  <c r="I10" i="8"/>
  <c r="I10" i="4" s="1"/>
  <c r="W18" i="3"/>
  <c r="M10" i="8" s="1"/>
  <c r="M10" i="4" s="1"/>
  <c r="I18" i="8"/>
  <c r="I18" i="4" s="1"/>
  <c r="W42" i="3"/>
  <c r="M18" i="8" s="1"/>
  <c r="M18" i="4" s="1"/>
  <c r="I20" i="8"/>
  <c r="I20" i="4" s="1"/>
  <c r="W48" i="3"/>
  <c r="M20" i="8" s="1"/>
  <c r="M20" i="4" s="1"/>
  <c r="I17" i="8"/>
  <c r="I17" i="4" s="1"/>
  <c r="W41" i="3"/>
  <c r="M17" i="8" s="1"/>
  <c r="M17" i="4" s="1"/>
  <c r="I16" i="8"/>
  <c r="I16" i="4" s="1"/>
  <c r="W36" i="3"/>
  <c r="M16" i="8" s="1"/>
  <c r="M16" i="4" s="1"/>
  <c r="I25" i="8"/>
  <c r="I25" i="4" s="1"/>
  <c r="W64" i="3"/>
  <c r="M25" i="8" s="1"/>
  <c r="M25" i="4" s="1"/>
  <c r="N23" i="8"/>
  <c r="N23" i="4" s="1"/>
  <c r="X11" i="3"/>
  <c r="N7" i="8" s="1"/>
  <c r="N7" i="4" s="1"/>
  <c r="N24" i="8"/>
  <c r="N24" i="4" s="1"/>
  <c r="K23" i="8"/>
  <c r="K23" i="4" s="1"/>
  <c r="O6" i="8"/>
  <c r="O6" i="4" s="1"/>
  <c r="Y57" i="3"/>
  <c r="O23" i="8" s="1"/>
  <c r="O23" i="4" s="1"/>
  <c r="K11" i="8"/>
  <c r="K11" i="4" s="1"/>
  <c r="X21" i="3"/>
  <c r="N11" i="8" s="1"/>
  <c r="N11" i="4" s="1"/>
  <c r="Y21" i="3"/>
  <c r="N21" i="8"/>
  <c r="N21" i="4" s="1"/>
  <c r="O24" i="8"/>
  <c r="O24" i="4" s="1"/>
  <c r="O14" i="8"/>
  <c r="O14" i="4" s="1"/>
  <c r="I26" i="4"/>
  <c r="Y55" i="3"/>
  <c r="O22" i="8" s="1"/>
  <c r="O22" i="4" s="1"/>
  <c r="X55" i="3"/>
  <c r="N22" i="8" s="1"/>
  <c r="N22" i="4" s="1"/>
  <c r="K22" i="8"/>
  <c r="K22" i="4" s="1"/>
  <c r="Y17" i="3"/>
  <c r="O9" i="8" s="1"/>
  <c r="O9" i="4" s="1"/>
  <c r="X17" i="3"/>
  <c r="N9" i="8" s="1"/>
  <c r="N9" i="4" s="1"/>
  <c r="K9" i="8"/>
  <c r="K9" i="4" s="1"/>
  <c r="X50" i="3"/>
  <c r="Y50" i="3"/>
  <c r="K20" i="8"/>
  <c r="K20" i="4" s="1"/>
  <c r="Y48" i="3"/>
  <c r="O20" i="8" s="1"/>
  <c r="O20" i="4" s="1"/>
  <c r="X48" i="3"/>
  <c r="L26" i="4"/>
  <c r="X64" i="3"/>
  <c r="N25" i="8" s="1"/>
  <c r="N25" i="4" s="1"/>
  <c r="Y64" i="3"/>
  <c r="O25" i="8" s="1"/>
  <c r="O25" i="4" s="1"/>
  <c r="X24" i="3"/>
  <c r="N12" i="8" s="1"/>
  <c r="N12" i="4" s="1"/>
  <c r="K12" i="8"/>
  <c r="K12" i="4" s="1"/>
  <c r="Y24" i="3"/>
  <c r="O12" i="8" s="1"/>
  <c r="O12" i="4" s="1"/>
  <c r="X12" i="3"/>
  <c r="N8" i="8" s="1"/>
  <c r="N8" i="4" s="1"/>
  <c r="K8" i="8"/>
  <c r="K8" i="4" s="1"/>
  <c r="Y12" i="3"/>
  <c r="O8" i="8" s="1"/>
  <c r="O8" i="4" s="1"/>
  <c r="X45" i="3"/>
  <c r="N19" i="8" s="1"/>
  <c r="N19" i="4" s="1"/>
  <c r="Y45" i="3"/>
  <c r="O19" i="8" s="1"/>
  <c r="O19" i="4" s="1"/>
  <c r="K19" i="8"/>
  <c r="K19" i="4" s="1"/>
  <c r="X41" i="3"/>
  <c r="Y41" i="3"/>
  <c r="O17" i="8" s="1"/>
  <c r="O17" i="4" s="1"/>
  <c r="N17" i="8"/>
  <c r="N17" i="4" s="1"/>
  <c r="N13" i="8"/>
  <c r="N13" i="4" s="1"/>
  <c r="O11" i="8"/>
  <c r="O11" i="4" s="1"/>
  <c r="O21" i="8"/>
  <c r="O21" i="4" s="1"/>
  <c r="O15" i="8"/>
  <c r="O15" i="4" s="1"/>
  <c r="K18" i="8"/>
  <c r="K18" i="4" s="1"/>
  <c r="X42" i="3"/>
  <c r="N18" i="8" s="1"/>
  <c r="N18" i="4" s="1"/>
  <c r="Y42" i="3"/>
  <c r="O18" i="8" s="1"/>
  <c r="O18" i="4" s="1"/>
  <c r="X36" i="3"/>
  <c r="N16" i="8" s="1"/>
  <c r="N16" i="4" s="1"/>
  <c r="K16" i="8"/>
  <c r="K16" i="4" s="1"/>
  <c r="Y36" i="3"/>
  <c r="O16" i="8" s="1"/>
  <c r="O16" i="4" s="1"/>
  <c r="Y18" i="3"/>
  <c r="O10" i="8" s="1"/>
  <c r="O10" i="4" s="1"/>
  <c r="K10" i="8"/>
  <c r="K10" i="4" s="1"/>
  <c r="X18" i="3"/>
  <c r="N10" i="8" s="1"/>
  <c r="N10" i="4" s="1"/>
  <c r="O7" i="8"/>
  <c r="O7" i="4" s="1"/>
  <c r="O13" i="8"/>
  <c r="O13" i="4" s="1"/>
  <c r="N14" i="8"/>
  <c r="N14" i="4" s="1"/>
  <c r="N15" i="8"/>
  <c r="N15" i="4" s="1"/>
  <c r="N6" i="8"/>
  <c r="N6" i="4" s="1"/>
  <c r="M26" i="4" l="1"/>
  <c r="K26" i="4"/>
  <c r="N20" i="8"/>
  <c r="N20" i="4" s="1"/>
  <c r="N26" i="4" s="1"/>
  <c r="B5" i="6"/>
  <c r="B4" i="6" s="1"/>
  <c r="O26" i="4"/>
  <c r="B6" i="6"/>
  <c r="B7" i="6" s="1"/>
  <c r="G5" i="6" l="1"/>
  <c r="G4" i="6" s="1"/>
  <c r="G6" i="6"/>
  <c r="G7" i="6" s="1"/>
  <c r="H6" i="6"/>
  <c r="H4" i="6"/>
  <c r="H7" i="6"/>
  <c r="H5" i="6"/>
  <c r="C4" i="6"/>
  <c r="C5" i="6"/>
  <c r="C6" i="6"/>
  <c r="C7" i="6"/>
</calcChain>
</file>

<file path=xl/sharedStrings.xml><?xml version="1.0" encoding="utf-8"?>
<sst xmlns="http://schemas.openxmlformats.org/spreadsheetml/2006/main" count="220" uniqueCount="89">
  <si>
    <t>Informace o odběru</t>
  </si>
  <si>
    <t>Místo odběru:</t>
  </si>
  <si>
    <t>Datum odběru:</t>
  </si>
  <si>
    <t>Odebíral:</t>
  </si>
  <si>
    <t>Hybrid</t>
  </si>
  <si>
    <t>Vzorky</t>
  </si>
  <si>
    <t>Sušina</t>
  </si>
  <si>
    <t>NEL</t>
  </si>
  <si>
    <t>Vláknina</t>
  </si>
  <si>
    <t>NDF</t>
  </si>
  <si>
    <t>SNDF</t>
  </si>
  <si>
    <t>aktuální</t>
  </si>
  <si>
    <t>%</t>
  </si>
  <si>
    <t>MJ.kg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</si>
  <si>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</si>
  <si>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</si>
  <si>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</si>
  <si>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</si>
  <si>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</si>
  <si>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</si>
  <si>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</si>
  <si>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</si>
  <si>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</si>
  <si>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</si>
  <si>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</si>
  <si>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</si>
  <si>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</si>
  <si>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</si>
  <si>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</si>
  <si>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Výnos sušiny</t>
  </si>
  <si>
    <t>Obsah v CR</t>
  </si>
  <si>
    <t>Stravitelnost v CR</t>
  </si>
  <si>
    <t>Produkce mléka</t>
  </si>
  <si>
    <t>t.ha</t>
  </si>
  <si>
    <t>kg.ha tis.</t>
  </si>
  <si>
    <t>kg.t. Suš.</t>
  </si>
  <si>
    <t>Průměr</t>
  </si>
  <si>
    <t>N-látky</t>
  </si>
  <si>
    <t>Tuk</t>
  </si>
  <si>
    <t>BNLV</t>
  </si>
  <si>
    <t>Popel</t>
  </si>
  <si>
    <t>Stravitelnost</t>
  </si>
  <si>
    <t>Stráveno</t>
  </si>
  <si>
    <t>BE</t>
  </si>
  <si>
    <t>ME</t>
  </si>
  <si>
    <t>Tabulkové hodnoty pro výpočet NEL</t>
  </si>
  <si>
    <t>Obsah (g.kg)</t>
  </si>
  <si>
    <t>BNVL</t>
  </si>
  <si>
    <t>Koeficienty pro výpočet energií</t>
  </si>
  <si>
    <t>BE (MJ.g)</t>
  </si>
  <si>
    <t>ME (MJ.g)</t>
  </si>
  <si>
    <t>Org. hmota</t>
  </si>
  <si>
    <t>Korekce</t>
  </si>
  <si>
    <t>Tyto hodnoty se použijí u všech hybridů. Nelze u nich zadat analyzovanou hodnotu.</t>
  </si>
  <si>
    <t>Energie</t>
  </si>
  <si>
    <t>ME tab.</t>
  </si>
  <si>
    <t>tab.</t>
  </si>
  <si>
    <t>Škrob</t>
  </si>
  <si>
    <t>N-látky (Protein)</t>
  </si>
  <si>
    <t>ADF</t>
  </si>
  <si>
    <t>Strav. NDF 24h (NDFD)</t>
  </si>
  <si>
    <t>Konstanty výpočtů</t>
  </si>
  <si>
    <t>Obsah vlákniny v ADF</t>
  </si>
  <si>
    <t>Průměr produkce mléka na t.suš</t>
  </si>
  <si>
    <t>Průměr produkce mléka na hektar</t>
  </si>
  <si>
    <t>Min (hybrid)</t>
  </si>
  <si>
    <t>Max (hybrid)</t>
  </si>
  <si>
    <t>Min - graf</t>
  </si>
  <si>
    <t>Max - graf</t>
  </si>
  <si>
    <t>Tento list slouží k vygenerovaní průměru v grafu Produkce mléka.</t>
  </si>
  <si>
    <t>Tyto hodnoty se použijí u všech hybridů. Jedná se především o konstanty použité ve výpočtech / přepočtech.</t>
  </si>
  <si>
    <t>Skok</t>
  </si>
  <si>
    <t>Výnos sušiny CR</t>
  </si>
  <si>
    <t>kg.ha v tis.</t>
  </si>
  <si>
    <t>g/kg</t>
  </si>
  <si>
    <t>Výnos</t>
  </si>
  <si>
    <t>Výnos zelené hmoty</t>
  </si>
  <si>
    <t>Produkce metanu</t>
  </si>
  <si>
    <t>l.kg</t>
  </si>
  <si>
    <t>Řezanka CR</t>
  </si>
  <si>
    <t>l.kg suš.</t>
  </si>
  <si>
    <t>V 1</t>
  </si>
  <si>
    <t>V 2</t>
  </si>
  <si>
    <t>V 3</t>
  </si>
  <si>
    <t>V 4</t>
  </si>
  <si>
    <t>V5</t>
  </si>
  <si>
    <t>Podle obsahu živin se vypočítává produkce metanu. Díky stejnému obsahu živin u všech variant vyšlo , že produkce metanu je u všech varianta totožná.</t>
  </si>
  <si>
    <t xml:space="preserve">Takže rozhodujje výnos hmoty , což lze seřadit podle výnosz tedy t.ha řádek C. 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</si>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</sst>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18" xfId="0" applyNumberFormat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2" fillId="0" borderId="0" xfId="0" applyFont="1" applyBorder="1"/>
    <xf numFmtId="49" fontId="0" fillId="0" borderId="15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Protection="1"/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165" fontId="0" fillId="0" borderId="15" xfId="0" applyNumberFormat="1" applyFont="1" applyBorder="1" applyAlignment="1" applyProtection="1">
      <alignment horizontal="center"/>
    </xf>
    <xf numFmtId="165" fontId="0" fillId="0" borderId="15" xfId="0" applyNumberFormat="1" applyBorder="1" applyAlignment="1" applyProtection="1">
      <alignment horizontal="center" vertical="top"/>
    </xf>
    <xf numFmtId="165" fontId="0" fillId="0" borderId="15" xfId="0" applyNumberFormat="1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 applyProtection="1"/>
    <xf numFmtId="2" fontId="0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0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7" xfId="0" applyFont="1" applyBorder="1" applyAlignment="1" applyProtection="1">
      <alignment horizontal="center" vertical="center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2" fontId="0" fillId="0" borderId="29" xfId="0" applyNumberForma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2" fontId="0" fillId="0" borderId="36" xfId="0" applyNumberFormat="1" applyBorder="1" applyAlignment="1" applyProtection="1">
      <alignment horizontal="center" vertical="center"/>
      <protection hidden="1"/>
    </xf>
    <xf numFmtId="2" fontId="0" fillId="0" borderId="37" xfId="0" applyNumberFormat="1" applyBorder="1" applyAlignment="1" applyProtection="1">
      <alignment horizontal="center" vertical="center"/>
      <protection hidden="1"/>
    </xf>
    <xf numFmtId="2" fontId="0" fillId="0" borderId="38" xfId="0" applyNumberFormat="1" applyBorder="1" applyAlignment="1" applyProtection="1">
      <alignment horizontal="center" vertical="center"/>
      <protection hidden="1"/>
    </xf>
    <xf numFmtId="2" fontId="0" fillId="0" borderId="39" xfId="0" applyNumberFormat="1" applyBorder="1" applyAlignment="1" applyProtection="1">
      <alignment horizontal="center" vertical="center"/>
      <protection hidden="1"/>
    </xf>
    <xf numFmtId="2" fontId="0" fillId="0" borderId="40" xfId="0" applyNumberFormat="1" applyBorder="1" applyAlignment="1" applyProtection="1">
      <alignment horizontal="center" vertical="center"/>
      <protection hidden="1"/>
    </xf>
    <xf numFmtId="2" fontId="0" fillId="0" borderId="41" xfId="0" applyNumberFormat="1" applyBorder="1" applyAlignment="1" applyProtection="1">
      <alignment horizontal="center" vertical="center"/>
      <protection hidden="1"/>
    </xf>
    <xf numFmtId="2" fontId="0" fillId="0" borderId="42" xfId="0" applyNumberFormat="1" applyBorder="1" applyAlignment="1" applyProtection="1">
      <alignment horizontal="center" vertical="center"/>
      <protection hidden="1"/>
    </xf>
    <xf numFmtId="2" fontId="0" fillId="0" borderId="43" xfId="0" applyNumberFormat="1" applyBorder="1" applyAlignment="1" applyProtection="1">
      <alignment horizontal="center" vertical="center"/>
      <protection hidden="1"/>
    </xf>
    <xf numFmtId="2" fontId="0" fillId="0" borderId="44" xfId="0" applyNumberFormat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 wrapText="1"/>
      <protection hidden="1"/>
    </xf>
    <xf numFmtId="0" fontId="0" fillId="0" borderId="31" xfId="0" applyFont="1" applyBorder="1" applyAlignment="1" applyProtection="1">
      <alignment horizontal="center" vertical="center" wrapText="1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0" fillId="0" borderId="32" xfId="0" applyNumberFormat="1" applyBorder="1" applyAlignment="1" applyProtection="1">
      <alignment horizontal="center" vertical="center"/>
      <protection hidden="1"/>
    </xf>
    <xf numFmtId="2" fontId="0" fillId="0" borderId="47" xfId="0" applyNumberForma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50" xfId="0" applyNumberFormat="1" applyFont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2" fontId="0" fillId="0" borderId="52" xfId="0" applyNumberFormat="1" applyBorder="1" applyAlignment="1" applyProtection="1">
      <alignment horizontal="center" vertical="center"/>
      <protection hidden="1"/>
    </xf>
    <xf numFmtId="2" fontId="0" fillId="0" borderId="53" xfId="0" applyNumberFormat="1" applyBorder="1" applyAlignment="1" applyProtection="1">
      <alignment horizontal="center" vertical="center"/>
      <protection hidden="1"/>
    </xf>
    <xf numFmtId="2" fontId="0" fillId="0" borderId="54" xfId="0" applyNumberFormat="1" applyBorder="1" applyAlignment="1" applyProtection="1">
      <alignment horizontal="center" vertical="center"/>
      <protection hidden="1"/>
    </xf>
    <xf numFmtId="2" fontId="2" fillId="0" borderId="51" xfId="0" applyNumberFormat="1" applyFont="1" applyBorder="1" applyAlignment="1" applyProtection="1">
      <alignment horizontal="center" vertical="center"/>
      <protection hidden="1"/>
    </xf>
    <xf numFmtId="0" fontId="2" fillId="0" borderId="55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2" fontId="0" fillId="0" borderId="0" xfId="0" applyNumberFormat="1" applyProtection="1"/>
    <xf numFmtId="0" fontId="0" fillId="3" borderId="0" xfId="0" applyFill="1" applyProtection="1">
      <protection locked="0"/>
    </xf>
    <xf numFmtId="2" fontId="0" fillId="4" borderId="0" xfId="0" applyNumberFormat="1" applyFill="1" applyProtection="1"/>
    <xf numFmtId="0" fontId="0" fillId="5" borderId="0" xfId="0" applyFill="1" applyProtection="1"/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28" xfId="0" applyFont="1" applyBorder="1" applyAlignment="1" applyProtection="1">
      <alignment horizontal="center"/>
      <protection hidden="1"/>
    </xf>
    <xf numFmtId="2" fontId="0" fillId="2" borderId="29" xfId="0" applyNumberFormat="1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/>
      <protection locked="0"/>
    </xf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 wrapText="1"/>
      <protection hidden="1"/>
    </xf>
    <xf numFmtId="2" fontId="0" fillId="0" borderId="27" xfId="0" applyNumberFormat="1" applyFill="1" applyBorder="1" applyAlignment="1" applyProtection="1">
      <alignment horizontal="center" vertical="center"/>
      <protection hidden="1"/>
    </xf>
    <xf numFmtId="164" fontId="0" fillId="0" borderId="27" xfId="0" applyNumberFormat="1" applyFill="1" applyBorder="1" applyAlignment="1" applyProtection="1">
      <alignment horizontal="center" vertical="center"/>
      <protection hidden="1"/>
    </xf>
    <xf numFmtId="0" fontId="0" fillId="0" borderId="63" xfId="0" applyFont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 wrapText="1"/>
      <protection hidden="1"/>
    </xf>
    <xf numFmtId="2" fontId="0" fillId="0" borderId="65" xfId="0" applyNumberFormat="1" applyBorder="1" applyAlignment="1" applyProtection="1">
      <alignment horizontal="center" vertical="center"/>
      <protection hidden="1"/>
    </xf>
    <xf numFmtId="2" fontId="0" fillId="0" borderId="66" xfId="0" applyNumberFormat="1" applyBorder="1" applyAlignment="1" applyProtection="1">
      <alignment horizontal="center" vertical="center"/>
      <protection hidden="1"/>
    </xf>
    <xf numFmtId="2" fontId="0" fillId="0" borderId="67" xfId="0" applyNumberFormat="1" applyBorder="1" applyAlignment="1" applyProtection="1">
      <alignment horizontal="center" vertical="center"/>
      <protection hidden="1"/>
    </xf>
    <xf numFmtId="2" fontId="2" fillId="0" borderId="68" xfId="0" applyNumberFormat="1" applyFont="1" applyBorder="1" applyAlignment="1" applyProtection="1">
      <alignment horizontal="center" vertical="center"/>
      <protection hidden="1"/>
    </xf>
    <xf numFmtId="0" fontId="0" fillId="0" borderId="35" xfId="0" applyFont="1" applyBorder="1" applyAlignment="1" applyProtection="1">
      <alignment horizontal="center" vertical="center"/>
      <protection hidden="1"/>
    </xf>
    <xf numFmtId="2" fontId="0" fillId="0" borderId="64" xfId="0" applyNumberFormat="1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/>
      <protection hidden="1"/>
    </xf>
    <xf numFmtId="0" fontId="0" fillId="2" borderId="70" xfId="0" applyFill="1" applyBorder="1" applyAlignment="1" applyProtection="1">
      <alignment horizontal="center"/>
      <protection locked="0"/>
    </xf>
    <xf numFmtId="0" fontId="0" fillId="2" borderId="71" xfId="0" applyFill="1" applyBorder="1" applyAlignment="1" applyProtection="1">
      <alignment horizontal="center"/>
      <protection locked="0"/>
    </xf>
    <xf numFmtId="0" fontId="0" fillId="2" borderId="72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 wrapText="1"/>
      <protection hidden="1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55" xfId="0" applyFont="1" applyBorder="1" applyAlignment="1" applyProtection="1">
      <alignment horizontal="center" vertical="center"/>
      <protection hidden="1"/>
    </xf>
    <xf numFmtId="2" fontId="0" fillId="0" borderId="61" xfId="0" applyNumberFormat="1" applyFill="1" applyBorder="1" applyAlignment="1" applyProtection="1">
      <alignment horizontal="center" vertical="center"/>
      <protection hidden="1"/>
    </xf>
    <xf numFmtId="0" fontId="0" fillId="0" borderId="93" xfId="0" applyBorder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2" fontId="0" fillId="0" borderId="96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0" fillId="0" borderId="0" xfId="0" applyBorder="1"/>
    <xf numFmtId="0" fontId="2" fillId="0" borderId="14" xfId="0" applyFont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2" fontId="0" fillId="4" borderId="11" xfId="0" applyNumberFormat="1" applyFill="1" applyBorder="1" applyAlignment="1" applyProtection="1">
      <alignment horizontal="center" vertical="center"/>
      <protection hidden="1"/>
    </xf>
    <xf numFmtId="2" fontId="0" fillId="4" borderId="12" xfId="0" applyNumberFormat="1" applyFill="1" applyBorder="1" applyAlignment="1" applyProtection="1">
      <alignment horizontal="center" vertical="center"/>
      <protection hidden="1"/>
    </xf>
    <xf numFmtId="2" fontId="0" fillId="4" borderId="96" xfId="0" applyNumberFormat="1" applyFill="1" applyBorder="1" applyAlignment="1" applyProtection="1">
      <alignment horizontal="center" vertical="center"/>
      <protection hidden="1"/>
    </xf>
    <xf numFmtId="2" fontId="0" fillId="4" borderId="22" xfId="0" applyNumberFormat="1" applyFill="1" applyBorder="1" applyAlignment="1" applyProtection="1">
      <alignment horizontal="center" vertical="center"/>
      <protection hidden="1"/>
    </xf>
    <xf numFmtId="0" fontId="0" fillId="4" borderId="94" xfId="0" applyFill="1" applyBorder="1" applyAlignment="1" applyProtection="1">
      <alignment horizontal="center" vertical="center"/>
      <protection hidden="1"/>
    </xf>
    <xf numFmtId="0" fontId="0" fillId="4" borderId="63" xfId="0" applyFont="1" applyFill="1" applyBorder="1" applyAlignment="1" applyProtection="1">
      <alignment horizontal="center" vertical="center"/>
      <protection hidden="1"/>
    </xf>
    <xf numFmtId="2" fontId="0" fillId="4" borderId="65" xfId="0" applyNumberFormat="1" applyFill="1" applyBorder="1" applyAlignment="1" applyProtection="1">
      <alignment horizontal="center" vertical="center"/>
      <protection hidden="1"/>
    </xf>
    <xf numFmtId="2" fontId="0" fillId="4" borderId="66" xfId="0" applyNumberFormat="1" applyFill="1" applyBorder="1" applyAlignment="1" applyProtection="1">
      <alignment horizontal="center" vertical="center"/>
      <protection hidden="1"/>
    </xf>
    <xf numFmtId="0" fontId="0" fillId="0" borderId="27" xfId="0" applyFont="1" applyBorder="1" applyAlignment="1">
      <alignment horizontal="center" vertical="center"/>
    </xf>
    <xf numFmtId="0" fontId="1" fillId="0" borderId="0" xfId="0" applyFont="1" applyBorder="1"/>
    <xf numFmtId="0" fontId="2" fillId="0" borderId="25" xfId="0" applyFont="1" applyBorder="1" applyAlignment="1" applyProtection="1">
      <alignment horizontal="center" vertical="center" textRotation="90" wrapText="1"/>
      <protection locked="0"/>
    </xf>
    <xf numFmtId="49" fontId="2" fillId="0" borderId="75" xfId="0" applyNumberFormat="1" applyFont="1" applyBorder="1" applyAlignment="1" applyProtection="1">
      <alignment horizontal="center" vertical="center" wrapText="1"/>
      <protection hidden="1"/>
    </xf>
    <xf numFmtId="49" fontId="2" fillId="0" borderId="25" xfId="0" applyNumberFormat="1" applyFont="1" applyBorder="1" applyAlignment="1" applyProtection="1">
      <alignment horizontal="center" vertical="center" wrapText="1"/>
      <protection hidden="1"/>
    </xf>
    <xf numFmtId="49" fontId="2" fillId="0" borderId="76" xfId="0" applyNumberFormat="1" applyFont="1" applyBorder="1" applyAlignment="1" applyProtection="1">
      <alignment horizontal="center" vertical="center" wrapText="1"/>
      <protection hidden="1"/>
    </xf>
    <xf numFmtId="49" fontId="2" fillId="0" borderId="56" xfId="0" applyNumberFormat="1" applyFont="1" applyBorder="1" applyAlignment="1" applyProtection="1">
      <alignment horizontal="center" vertical="center" wrapText="1"/>
      <protection hidden="1"/>
    </xf>
    <xf numFmtId="49" fontId="2" fillId="0" borderId="77" xfId="0" applyNumberFormat="1" applyFont="1" applyBorder="1" applyAlignment="1" applyProtection="1">
      <alignment horizontal="center" vertical="center" wrapText="1"/>
      <protection hidden="1"/>
    </xf>
    <xf numFmtId="49" fontId="2" fillId="0" borderId="69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/>
    <xf numFmtId="0" fontId="2" fillId="0" borderId="73" xfId="0" applyFont="1" applyBorder="1" applyAlignment="1" applyProtection="1">
      <alignment horizontal="center" vertical="center" wrapText="1"/>
      <protection hidden="1"/>
    </xf>
    <xf numFmtId="0" fontId="2" fillId="0" borderId="74" xfId="0" applyFont="1" applyBorder="1" applyAlignment="1" applyProtection="1">
      <alignment horizontal="center" vertical="center" wrapText="1"/>
      <protection hidden="1"/>
    </xf>
    <xf numFmtId="0" fontId="2" fillId="0" borderId="78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0" xfId="0" applyBorder="1"/>
    <xf numFmtId="49" fontId="2" fillId="0" borderId="27" xfId="0" applyNumberFormat="1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textRotation="90" wrapText="1"/>
      <protection hidden="1"/>
    </xf>
    <xf numFmtId="0" fontId="0" fillId="0" borderId="79" xfId="0" applyFont="1" applyBorder="1" applyAlignment="1" applyProtection="1">
      <alignment horizontal="center" vertical="center" wrapText="1"/>
      <protection hidden="1"/>
    </xf>
    <xf numFmtId="0" fontId="0" fillId="0" borderId="55" xfId="0" applyFont="1" applyBorder="1" applyAlignment="1" applyProtection="1">
      <alignment horizontal="center" vertical="center" wrapText="1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79" xfId="0" applyFont="1" applyBorder="1" applyAlignment="1" applyProtection="1">
      <alignment horizontal="center" vertical="center" wrapText="1"/>
      <protection hidden="1"/>
    </xf>
    <xf numFmtId="0" fontId="2" fillId="0" borderId="55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80" xfId="0" applyFont="1" applyBorder="1" applyAlignment="1" applyProtection="1">
      <alignment horizontal="center" vertical="center" wrapText="1"/>
      <protection hidden="1"/>
    </xf>
    <xf numFmtId="0" fontId="2" fillId="0" borderId="93" xfId="0" applyFont="1" applyBorder="1" applyAlignment="1" applyProtection="1">
      <alignment horizontal="center" vertical="center" wrapText="1"/>
      <protection hidden="1"/>
    </xf>
    <xf numFmtId="0" fontId="0" fillId="0" borderId="93" xfId="0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49" fontId="2" fillId="0" borderId="81" xfId="0" applyNumberFormat="1" applyFont="1" applyBorder="1" applyAlignment="1" applyProtection="1">
      <alignment horizontal="center" vertical="center" wrapText="1"/>
      <protection hidden="1"/>
    </xf>
    <xf numFmtId="49" fontId="2" fillId="0" borderId="61" xfId="0" applyNumberFormat="1" applyFont="1" applyBorder="1" applyAlignment="1" applyProtection="1">
      <alignment horizontal="center" vertical="center" wrapText="1"/>
      <protection hidden="1"/>
    </xf>
    <xf numFmtId="0" fontId="2" fillId="0" borderId="82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49" fontId="2" fillId="0" borderId="15" xfId="0" applyNumberFormat="1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83" xfId="0" applyFont="1" applyBorder="1" applyAlignment="1" applyProtection="1">
      <alignment horizontal="center" vertical="center" wrapText="1"/>
      <protection hidden="1"/>
    </xf>
    <xf numFmtId="49" fontId="2" fillId="0" borderId="84" xfId="0" applyNumberFormat="1" applyFont="1" applyBorder="1" applyAlignment="1" applyProtection="1">
      <alignment horizontal="center" vertical="center" wrapText="1"/>
      <protection hidden="1"/>
    </xf>
    <xf numFmtId="49" fontId="2" fillId="0" borderId="85" xfId="0" applyNumberFormat="1" applyFont="1" applyBorder="1" applyAlignment="1" applyProtection="1">
      <alignment horizontal="center" vertical="center" wrapText="1"/>
      <protection hidden="1"/>
    </xf>
    <xf numFmtId="49" fontId="2" fillId="0" borderId="86" xfId="0" applyNumberFormat="1" applyFont="1" applyBorder="1" applyAlignment="1" applyProtection="1">
      <alignment horizontal="center" vertical="center" wrapText="1"/>
      <protection hidden="1"/>
    </xf>
    <xf numFmtId="49" fontId="2" fillId="0" borderId="87" xfId="0" applyNumberFormat="1" applyFont="1" applyBorder="1" applyAlignment="1" applyProtection="1">
      <alignment horizontal="center" vertical="center" wrapText="1"/>
      <protection hidden="1"/>
    </xf>
    <xf numFmtId="0" fontId="2" fillId="0" borderId="84" xfId="0" applyFont="1" applyBorder="1" applyAlignment="1" applyProtection="1">
      <alignment horizontal="center" vertical="center" wrapText="1"/>
      <protection hidden="1"/>
    </xf>
    <xf numFmtId="0" fontId="0" fillId="0" borderId="85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49" fontId="2" fillId="0" borderId="88" xfId="0" applyNumberFormat="1" applyFont="1" applyBorder="1" applyAlignment="1" applyProtection="1">
      <alignment horizontal="center" vertical="center" wrapText="1"/>
      <protection hidden="1"/>
    </xf>
    <xf numFmtId="49" fontId="2" fillId="0" borderId="89" xfId="0" applyNumberFormat="1" applyFont="1" applyBorder="1" applyAlignment="1" applyProtection="1">
      <alignment horizontal="center" vertical="center" wrapText="1"/>
      <protection hidden="1"/>
    </xf>
    <xf numFmtId="49" fontId="2" fillId="0" borderId="90" xfId="0" applyNumberFormat="1" applyFont="1" applyBorder="1" applyAlignment="1" applyProtection="1">
      <alignment horizontal="center" vertical="center" wrapText="1"/>
      <protection hidden="1"/>
    </xf>
    <xf numFmtId="49" fontId="2" fillId="0" borderId="91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Srovnání hybridů dle obsahu sušiny, škrobu</a:t>
            </a:r>
            <a:r>
              <a:rPr lang="cs-CZ" baseline="0"/>
              <a:t>, SNDF a produkce metanu</a:t>
            </a:r>
            <a:r>
              <a:rPr lang="cs-CZ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Sušina</c:v>
          </c:tx>
          <c:spPr>
            <a:ln>
              <a:noFill/>
            </a:ln>
          </c:spPr>
          <c:marker>
            <c:symbol val="diamond"/>
            <c:size val="10"/>
          </c:marker>
          <c:cat>
            <c:strRef>
              <c:f>'Srovnání hybridů'!$A$6:$A$25</c:f>
              <c:strCache>
                <c:ptCount val="20"/>
                <c:pt idx="0">
                  <c:v>V 1</c:v>
                </c:pt>
                <c:pt idx="1">
                  <c:v>V 2</c:v>
                </c:pt>
                <c:pt idx="2">
                  <c:v>V 3</c:v>
                </c:pt>
                <c:pt idx="3">
                  <c:v>V 4</c:v>
                </c:pt>
                <c:pt idx="4">
                  <c:v>V5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hybridů'!$B$6:$B$25</c:f>
              <c:numCache>
                <c:formatCode>0.00</c:formatCode>
                <c:ptCount val="20"/>
                <c:pt idx="0">
                  <c:v>30.64</c:v>
                </c:pt>
                <c:pt idx="1">
                  <c:v>30.64</c:v>
                </c:pt>
                <c:pt idx="2">
                  <c:v>30.64</c:v>
                </c:pt>
                <c:pt idx="3">
                  <c:v>30.64</c:v>
                </c:pt>
                <c:pt idx="4">
                  <c:v>30.64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5-40ED-A550-F12A46E6D3C2}"/>
            </c:ext>
          </c:extLst>
        </c:ser>
        <c:ser>
          <c:idx val="1"/>
          <c:order val="1"/>
          <c:tx>
            <c:v>Škrob</c:v>
          </c:tx>
          <c:spPr>
            <a:ln>
              <a:noFill/>
            </a:ln>
          </c:spPr>
          <c:marker>
            <c:symbol val="square"/>
            <c:size val="10"/>
          </c:marker>
          <c:cat>
            <c:strRef>
              <c:f>'Srovnání hybridů'!$A$6:$A$25</c:f>
              <c:strCache>
                <c:ptCount val="20"/>
                <c:pt idx="0">
                  <c:v>V 1</c:v>
                </c:pt>
                <c:pt idx="1">
                  <c:v>V 2</c:v>
                </c:pt>
                <c:pt idx="2">
                  <c:v>V 3</c:v>
                </c:pt>
                <c:pt idx="3">
                  <c:v>V 4</c:v>
                </c:pt>
                <c:pt idx="4">
                  <c:v>V5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hybridů'!$F$6:$F$25</c:f>
              <c:numCache>
                <c:formatCode>0.00</c:formatCode>
                <c:ptCount val="20"/>
                <c:pt idx="0">
                  <c:v>32.22</c:v>
                </c:pt>
                <c:pt idx="1">
                  <c:v>32.22</c:v>
                </c:pt>
                <c:pt idx="2">
                  <c:v>32.22</c:v>
                </c:pt>
                <c:pt idx="3">
                  <c:v>32.22</c:v>
                </c:pt>
                <c:pt idx="4">
                  <c:v>32.22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5-40ED-A550-F12A46E6D3C2}"/>
            </c:ext>
          </c:extLst>
        </c:ser>
        <c:ser>
          <c:idx val="2"/>
          <c:order val="2"/>
          <c:tx>
            <c:v>SNDF</c:v>
          </c:tx>
          <c:spPr>
            <a:ln>
              <a:noFill/>
            </a:ln>
          </c:spPr>
          <c:marker>
            <c:symbol val="triangle"/>
            <c:size val="10"/>
          </c:marker>
          <c:val>
            <c:numRef>
              <c:f>'Srovnání hybridů'!$J$6:$J$25</c:f>
              <c:numCache>
                <c:formatCode>0.00</c:formatCode>
                <c:ptCount val="20"/>
                <c:pt idx="0">
                  <c:v>55</c:v>
                </c:pt>
                <c:pt idx="1">
                  <c:v>65</c:v>
                </c:pt>
                <c:pt idx="2">
                  <c:v>45</c:v>
                </c:pt>
                <c:pt idx="3">
                  <c:v>55</c:v>
                </c:pt>
                <c:pt idx="4">
                  <c:v>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5-40ED-A550-F12A46E6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37568"/>
        <c:axId val="125240448"/>
      </c:lineChart>
      <c:lineChart>
        <c:grouping val="standard"/>
        <c:varyColors val="0"/>
        <c:ser>
          <c:idx val="3"/>
          <c:order val="3"/>
          <c:tx>
            <c:v>Produkce metanu</c:v>
          </c:tx>
          <c:spPr>
            <a:ln>
              <a:noFill/>
            </a:ln>
          </c:spPr>
          <c:marker>
            <c:symbol val="circle"/>
            <c:size val="10"/>
          </c:marker>
          <c:val>
            <c:numRef>
              <c:f>'Srovnání hybridů'!$M$6:$M$25</c:f>
              <c:numCache>
                <c:formatCode>0.00</c:formatCode>
                <c:ptCount val="20"/>
                <c:pt idx="0">
                  <c:v>354.20589582999992</c:v>
                </c:pt>
                <c:pt idx="1">
                  <c:v>354.20589582999992</c:v>
                </c:pt>
                <c:pt idx="2">
                  <c:v>354.20589582999992</c:v>
                </c:pt>
                <c:pt idx="3">
                  <c:v>354.20589582999992</c:v>
                </c:pt>
                <c:pt idx="4">
                  <c:v>354.20589582999992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5-40ED-A550-F12A46E6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52736"/>
        <c:axId val="125242368"/>
      </c:lineChart>
      <c:catAx>
        <c:axId val="125037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Hybridy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240448"/>
        <c:crosses val="autoZero"/>
        <c:auto val="1"/>
        <c:lblAlgn val="ctr"/>
        <c:lblOffset val="100"/>
        <c:noMultiLvlLbl val="0"/>
      </c:catAx>
      <c:valAx>
        <c:axId val="125240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Obsah v %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5037568"/>
        <c:crosses val="autoZero"/>
        <c:crossBetween val="between"/>
      </c:valAx>
      <c:valAx>
        <c:axId val="1252423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Produkce metanu (l.kg suš.)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5252736"/>
        <c:crosses val="max"/>
        <c:crossBetween val="between"/>
      </c:valAx>
      <c:catAx>
        <c:axId val="125252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2524236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layout>
        <c:manualLayout>
          <c:xMode val="edge"/>
          <c:yMode val="edge"/>
          <c:x val="0.85789857831902916"/>
          <c:y val="0.75414475732521535"/>
          <c:w val="0.12161486543236151"/>
          <c:h val="0.1527797366089129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Produkce mléka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Průměr na tunu sušiny</c:v>
          </c:tx>
          <c:xVal>
            <c:numRef>
              <c:f>'Prumery produkce mléka'!$C$4:$C$7</c:f>
              <c:numCache>
                <c:formatCode>0.00</c:formatCode>
                <c:ptCount val="4"/>
                <c:pt idx="0">
                  <c:v>6.8407683749006285</c:v>
                </c:pt>
                <c:pt idx="1">
                  <c:v>6.8407683749006285</c:v>
                </c:pt>
                <c:pt idx="2">
                  <c:v>6.8407683749006285</c:v>
                </c:pt>
                <c:pt idx="3">
                  <c:v>6.8407683749006285</c:v>
                </c:pt>
              </c:numCache>
            </c:numRef>
          </c:xVal>
          <c:yVal>
            <c:numRef>
              <c:f>'Prumery produkce mléka'!$B$4:$B$7</c:f>
              <c:numCache>
                <c:formatCode>0.00</c:formatCode>
                <c:ptCount val="4"/>
                <c:pt idx="0">
                  <c:v>1695.1291901511674</c:v>
                </c:pt>
                <c:pt idx="1">
                  <c:v>1895.1291901511674</c:v>
                </c:pt>
                <c:pt idx="2">
                  <c:v>2076.135776414932</c:v>
                </c:pt>
                <c:pt idx="3">
                  <c:v>2276.135776414932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4-48CD-82C9-5EBDB9F89AE7}"/>
            </c:ext>
          </c:extLst>
        </c:ser>
        <c:ser>
          <c:idx val="7"/>
          <c:order val="1"/>
          <c:tx>
            <c:v>Průměr na hektar</c:v>
          </c:tx>
          <c:xVal>
            <c:numRef>
              <c:f>'Prumery produkce mléka'!$G$4:$G$7</c:f>
              <c:numCache>
                <c:formatCode>0.00</c:formatCode>
                <c:ptCount val="4"/>
                <c:pt idx="0">
                  <c:v>-0.74254924611786777</c:v>
                </c:pt>
                <c:pt idx="1">
                  <c:v>4.2574507538821322</c:v>
                </c:pt>
                <c:pt idx="2">
                  <c:v>9.1231087583188533</c:v>
                </c:pt>
                <c:pt idx="3">
                  <c:v>14.123108758318853</c:v>
                </c:pt>
              </c:numCache>
            </c:numRef>
          </c:xVal>
          <c:yVal>
            <c:numRef>
              <c:f>'Prumery produkce mléka'!$H$4:$H$7</c:f>
              <c:numCache>
                <c:formatCode>0.00</c:formatCode>
                <c:ptCount val="4"/>
                <c:pt idx="0">
                  <c:v>1985.2593586289972</c:v>
                </c:pt>
                <c:pt idx="1">
                  <c:v>1985.2593586289972</c:v>
                </c:pt>
                <c:pt idx="2">
                  <c:v>1985.2593586289972</c:v>
                </c:pt>
                <c:pt idx="3">
                  <c:v>1985.2593586289972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A4-48CD-82C9-5EBDB9F89AE7}"/>
            </c:ext>
          </c:extLst>
        </c:ser>
        <c:ser>
          <c:idx val="0"/>
          <c:order val="2"/>
          <c:tx>
            <c:strRef>
              <c:f>'Srovnání hybridů'!$A$6</c:f>
              <c:strCache>
                <c:ptCount val="1"/>
                <c:pt idx="0">
                  <c:v>V 1</c:v>
                </c:pt>
              </c:strCache>
            </c:strRef>
          </c:tx>
          <c:xVal>
            <c:numRef>
              <c:f>'Srovnání hybridů'!$N$6</c:f>
              <c:numCache>
                <c:formatCode>0.00</c:formatCode>
                <c:ptCount val="1"/>
                <c:pt idx="0">
                  <c:v>6.9396447288278749</c:v>
                </c:pt>
              </c:numCache>
            </c:numRef>
          </c:xVal>
          <c:yVal>
            <c:numRef>
              <c:f>'Srovnání hybridů'!$O$6</c:f>
              <c:numCache>
                <c:formatCode>0.00</c:formatCode>
                <c:ptCount val="1"/>
                <c:pt idx="0">
                  <c:v>1985.0106088596287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A4-48CD-82C9-5EBDB9F89AE7}"/>
            </c:ext>
          </c:extLst>
        </c:ser>
        <c:ser>
          <c:idx val="1"/>
          <c:order val="3"/>
          <c:tx>
            <c:strRef>
              <c:f>'Srovnání hybridů'!$A$7</c:f>
              <c:strCache>
                <c:ptCount val="1"/>
                <c:pt idx="0">
                  <c:v>V 2</c:v>
                </c:pt>
              </c:strCache>
            </c:strRef>
          </c:tx>
          <c:xVal>
            <c:numRef>
              <c:f>'Srovnání hybridů'!$N$7</c:f>
              <c:numCache>
                <c:formatCode>0.00</c:formatCode>
                <c:ptCount val="1"/>
                <c:pt idx="0">
                  <c:v>7.2582205016052361</c:v>
                </c:pt>
              </c:numCache>
            </c:numRef>
          </c:xVal>
          <c:yVal>
            <c:numRef>
              <c:f>'Srovnání hybridů'!$O$7</c:f>
              <c:numCache>
                <c:formatCode>0.00</c:formatCode>
                <c:ptCount val="1"/>
                <c:pt idx="0">
                  <c:v>2076.135776414932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A4-48CD-82C9-5EBDB9F89AE7}"/>
            </c:ext>
          </c:extLst>
        </c:ser>
        <c:ser>
          <c:idx val="2"/>
          <c:order val="4"/>
          <c:tx>
            <c:strRef>
              <c:f>'Srovnání hybridů'!$A$8</c:f>
              <c:strCache>
                <c:ptCount val="1"/>
                <c:pt idx="0">
                  <c:v>V 3</c:v>
                </c:pt>
              </c:strCache>
            </c:strRef>
          </c:tx>
          <c:xVal>
            <c:numRef>
              <c:f>'Srovnání hybridů'!$N$8</c:f>
              <c:numCache>
                <c:formatCode>0.00</c:formatCode>
                <c:ptCount val="1"/>
                <c:pt idx="0">
                  <c:v>6.6254171318690451</c:v>
                </c:pt>
              </c:numCache>
            </c:numRef>
          </c:xVal>
          <c:yVal>
            <c:numRef>
              <c:f>'Srovnání hybridů'!$O$8</c:f>
              <c:numCache>
                <c:formatCode>0.00</c:formatCode>
                <c:ptCount val="1"/>
                <c:pt idx="0">
                  <c:v>1895.1291901511674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A4-48CD-82C9-5EBDB9F89AE7}"/>
            </c:ext>
          </c:extLst>
        </c:ser>
        <c:ser>
          <c:idx val="3"/>
          <c:order val="5"/>
          <c:tx>
            <c:strRef>
              <c:f>'Srovnání hybridů'!$A$9</c:f>
              <c:strCache>
                <c:ptCount val="1"/>
                <c:pt idx="0">
                  <c:v>V 4</c:v>
                </c:pt>
              </c:strCache>
            </c:strRef>
          </c:tx>
          <c:xVal>
            <c:numRef>
              <c:f>'Srovnání hybridů'!$N$9</c:f>
              <c:numCache>
                <c:formatCode>0.00</c:formatCode>
                <c:ptCount val="1"/>
                <c:pt idx="0">
                  <c:v>9.1231087583188533</c:v>
                </c:pt>
              </c:numCache>
            </c:numRef>
          </c:xVal>
          <c:yVal>
            <c:numRef>
              <c:f>'Srovnání hybridů'!$O$9</c:f>
              <c:numCache>
                <c:formatCode>0.00</c:formatCode>
                <c:ptCount val="1"/>
                <c:pt idx="0">
                  <c:v>1985.0106088596287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A4-48CD-82C9-5EBDB9F89AE7}"/>
            </c:ext>
          </c:extLst>
        </c:ser>
        <c:ser>
          <c:idx val="4"/>
          <c:order val="6"/>
          <c:tx>
            <c:strRef>
              <c:f>'Srovnání hybridů'!$A$10</c:f>
              <c:strCache>
                <c:ptCount val="1"/>
                <c:pt idx="0">
                  <c:v>V5</c:v>
                </c:pt>
              </c:strCache>
            </c:strRef>
          </c:tx>
          <c:xVal>
            <c:numRef>
              <c:f>'Srovnání hybridů'!$N$10</c:f>
              <c:numCache>
                <c:formatCode>0.00</c:formatCode>
                <c:ptCount val="1"/>
                <c:pt idx="0">
                  <c:v>4.2574507538821322</c:v>
                </c:pt>
              </c:numCache>
            </c:numRef>
          </c:xVal>
          <c:yVal>
            <c:numRef>
              <c:f>'Srovnání hybridů'!$O$10</c:f>
              <c:numCache>
                <c:formatCode>0.00</c:formatCode>
                <c:ptCount val="1"/>
                <c:pt idx="0">
                  <c:v>1985.0106088596287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A4-48CD-82C9-5EBDB9F89AE7}"/>
            </c:ext>
          </c:extLst>
        </c:ser>
        <c:ser>
          <c:idx val="5"/>
          <c:order val="7"/>
          <c:tx>
            <c:strRef>
              <c:f>'Srovnání hybridů'!$A$11</c:f>
              <c:strCache>
                <c:ptCount val="1"/>
                <c:pt idx="0">
                  <c:v>H6</c:v>
                </c:pt>
              </c:strCache>
            </c:strRef>
          </c:tx>
          <c:xVal>
            <c:numRef>
              <c:f>'Srovnání hybridů'!$N$11</c:f>
            </c:numRef>
          </c:xVal>
          <c:yVal>
            <c:numRef>
              <c:f>'Srovnání hybridů'!$O$11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A4-48CD-82C9-5EBDB9F89AE7}"/>
            </c:ext>
          </c:extLst>
        </c:ser>
        <c:ser>
          <c:idx val="8"/>
          <c:order val="8"/>
          <c:tx>
            <c:strRef>
              <c:f>'Srovnání hybridů'!$A$12</c:f>
              <c:strCache>
                <c:ptCount val="1"/>
                <c:pt idx="0">
                  <c:v>H7</c:v>
                </c:pt>
              </c:strCache>
            </c:strRef>
          </c:tx>
          <c:xVal>
            <c:numRef>
              <c:f>'Srovnání hybridů'!$N$12</c:f>
            </c:numRef>
          </c:xVal>
          <c:yVal>
            <c:numRef>
              <c:f>'Srovnání hybridů'!$O$12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A4-48CD-82C9-5EBDB9F89AE7}"/>
            </c:ext>
          </c:extLst>
        </c:ser>
        <c:ser>
          <c:idx val="9"/>
          <c:order val="9"/>
          <c:tx>
            <c:strRef>
              <c:f>'Srovnání hybridů'!$A$13</c:f>
              <c:strCache>
                <c:ptCount val="1"/>
                <c:pt idx="0">
                  <c:v>H8</c:v>
                </c:pt>
              </c:strCache>
            </c:strRef>
          </c:tx>
          <c:xVal>
            <c:numRef>
              <c:f>'Srovnání hybridů'!$N$13</c:f>
            </c:numRef>
          </c:xVal>
          <c:yVal>
            <c:numRef>
              <c:f>'Srovnání hybridů'!$O$13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BA4-48CD-82C9-5EBDB9F89AE7}"/>
            </c:ext>
          </c:extLst>
        </c:ser>
        <c:ser>
          <c:idx val="10"/>
          <c:order val="10"/>
          <c:tx>
            <c:strRef>
              <c:f>'Srovnání hybridů'!$A$14</c:f>
              <c:strCache>
                <c:ptCount val="1"/>
                <c:pt idx="0">
                  <c:v>H9</c:v>
                </c:pt>
              </c:strCache>
            </c:strRef>
          </c:tx>
          <c:xVal>
            <c:numRef>
              <c:f>'Srovnání hybridů'!$N$14</c:f>
            </c:numRef>
          </c:xVal>
          <c:yVal>
            <c:numRef>
              <c:f>'Srovnání hybridů'!$O$14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BA4-48CD-82C9-5EBDB9F89AE7}"/>
            </c:ext>
          </c:extLst>
        </c:ser>
        <c:ser>
          <c:idx val="11"/>
          <c:order val="11"/>
          <c:tx>
            <c:strRef>
              <c:f>'Srovnání hybridů'!$A$15</c:f>
              <c:strCache>
                <c:ptCount val="1"/>
                <c:pt idx="0">
                  <c:v>H10</c:v>
                </c:pt>
              </c:strCache>
            </c:strRef>
          </c:tx>
          <c:xVal>
            <c:numRef>
              <c:f>'Srovnání hybridů'!$N$15</c:f>
            </c:numRef>
          </c:xVal>
          <c:yVal>
            <c:numRef>
              <c:f>'Srovnání hybridů'!$O$15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BA4-48CD-82C9-5EBDB9F89AE7}"/>
            </c:ext>
          </c:extLst>
        </c:ser>
        <c:ser>
          <c:idx val="12"/>
          <c:order val="12"/>
          <c:tx>
            <c:strRef>
              <c:f>'Srovnání hybridů'!$A$16</c:f>
              <c:strCache>
                <c:ptCount val="1"/>
                <c:pt idx="0">
                  <c:v>H11</c:v>
                </c:pt>
              </c:strCache>
            </c:strRef>
          </c:tx>
          <c:xVal>
            <c:numRef>
              <c:f>'Srovnání hybridů'!$N$16</c:f>
            </c:numRef>
          </c:xVal>
          <c:yVal>
            <c:numRef>
              <c:f>'Srovnání hybridů'!$O$16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BA4-48CD-82C9-5EBDB9F89AE7}"/>
            </c:ext>
          </c:extLst>
        </c:ser>
        <c:ser>
          <c:idx val="13"/>
          <c:order val="13"/>
          <c:tx>
            <c:strRef>
              <c:f>'Srovnání hybridů'!$A$17</c:f>
              <c:strCache>
                <c:ptCount val="1"/>
                <c:pt idx="0">
                  <c:v>H12</c:v>
                </c:pt>
              </c:strCache>
            </c:strRef>
          </c:tx>
          <c:xVal>
            <c:numRef>
              <c:f>'Srovnání hybridů'!$N$17</c:f>
            </c:numRef>
          </c:xVal>
          <c:yVal>
            <c:numRef>
              <c:f>'Srovnání hybridů'!$O$17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BA4-48CD-82C9-5EBDB9F89AE7}"/>
            </c:ext>
          </c:extLst>
        </c:ser>
        <c:ser>
          <c:idx val="14"/>
          <c:order val="14"/>
          <c:tx>
            <c:strRef>
              <c:f>'Srovnání hybridů'!$A$18</c:f>
              <c:strCache>
                <c:ptCount val="1"/>
                <c:pt idx="0">
                  <c:v>H13</c:v>
                </c:pt>
              </c:strCache>
            </c:strRef>
          </c:tx>
          <c:xVal>
            <c:numRef>
              <c:f>'Srovnání hybridů'!$N$18</c:f>
            </c:numRef>
          </c:xVal>
          <c:yVal>
            <c:numRef>
              <c:f>'Srovnání hybridů'!$O$18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BA4-48CD-82C9-5EBDB9F89AE7}"/>
            </c:ext>
          </c:extLst>
        </c:ser>
        <c:ser>
          <c:idx val="15"/>
          <c:order val="15"/>
          <c:tx>
            <c:strRef>
              <c:f>'Srovnání hybridů'!$A$19</c:f>
              <c:strCache>
                <c:ptCount val="1"/>
                <c:pt idx="0">
                  <c:v>H14</c:v>
                </c:pt>
              </c:strCache>
            </c:strRef>
          </c:tx>
          <c:xVal>
            <c:numRef>
              <c:f>'Srovnání hybridů'!$N$19</c:f>
            </c:numRef>
          </c:xVal>
          <c:yVal>
            <c:numRef>
              <c:f>'Srovnání hybridů'!$O$19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BA4-48CD-82C9-5EBDB9F89AE7}"/>
            </c:ext>
          </c:extLst>
        </c:ser>
        <c:ser>
          <c:idx val="16"/>
          <c:order val="16"/>
          <c:tx>
            <c:strRef>
              <c:f>'Srovnání hybridů'!$A$20</c:f>
              <c:strCache>
                <c:ptCount val="1"/>
                <c:pt idx="0">
                  <c:v>H15</c:v>
                </c:pt>
              </c:strCache>
            </c:strRef>
          </c:tx>
          <c:xVal>
            <c:numRef>
              <c:f>'Srovnání hybridů'!$N$20</c:f>
            </c:numRef>
          </c:xVal>
          <c:yVal>
            <c:numRef>
              <c:f>'Srovnání hybridů'!$O$20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BA4-48CD-82C9-5EBDB9F89AE7}"/>
            </c:ext>
          </c:extLst>
        </c:ser>
        <c:ser>
          <c:idx val="17"/>
          <c:order val="17"/>
          <c:tx>
            <c:strRef>
              <c:f>'Srovnání hybridů'!$A$21</c:f>
              <c:strCache>
                <c:ptCount val="1"/>
                <c:pt idx="0">
                  <c:v>H16</c:v>
                </c:pt>
              </c:strCache>
            </c:strRef>
          </c:tx>
          <c:xVal>
            <c:numRef>
              <c:f>'Srovnání hybridů'!$N$21</c:f>
            </c:numRef>
          </c:xVal>
          <c:yVal>
            <c:numRef>
              <c:f>'Srovnání hybridů'!$O$21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BA4-48CD-82C9-5EBDB9F89AE7}"/>
            </c:ext>
          </c:extLst>
        </c:ser>
        <c:ser>
          <c:idx val="18"/>
          <c:order val="18"/>
          <c:tx>
            <c:strRef>
              <c:f>'Srovnání hybridů'!$A$22</c:f>
              <c:strCache>
                <c:ptCount val="1"/>
                <c:pt idx="0">
                  <c:v>H17</c:v>
                </c:pt>
              </c:strCache>
            </c:strRef>
          </c:tx>
          <c:xVal>
            <c:numRef>
              <c:f>'Srovnání hybridů'!$N$22</c:f>
            </c:numRef>
          </c:xVal>
          <c:yVal>
            <c:numRef>
              <c:f>'Srovnání hybridů'!$O$22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BA4-48CD-82C9-5EBDB9F89AE7}"/>
            </c:ext>
          </c:extLst>
        </c:ser>
        <c:ser>
          <c:idx val="19"/>
          <c:order val="19"/>
          <c:tx>
            <c:strRef>
              <c:f>'Srovnání hybridů'!$A$23</c:f>
              <c:strCache>
                <c:ptCount val="1"/>
                <c:pt idx="0">
                  <c:v>H18</c:v>
                </c:pt>
              </c:strCache>
            </c:strRef>
          </c:tx>
          <c:xVal>
            <c:numRef>
              <c:f>'Srovnání hybridů'!$N$23</c:f>
            </c:numRef>
          </c:xVal>
          <c:yVal>
            <c:numRef>
              <c:f>'Srovnání hybridů'!$O$23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BA4-48CD-82C9-5EBDB9F89AE7}"/>
            </c:ext>
          </c:extLst>
        </c:ser>
        <c:ser>
          <c:idx val="20"/>
          <c:order val="20"/>
          <c:tx>
            <c:strRef>
              <c:f>'Srovnání hybridů'!$A$24</c:f>
              <c:strCache>
                <c:ptCount val="1"/>
                <c:pt idx="0">
                  <c:v>H19</c:v>
                </c:pt>
              </c:strCache>
            </c:strRef>
          </c:tx>
          <c:xVal>
            <c:numRef>
              <c:f>'Srovnání hybridů'!$N$24</c:f>
            </c:numRef>
          </c:xVal>
          <c:yVal>
            <c:numRef>
              <c:f>'Srovnání hybridů'!$O$24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BA4-48CD-82C9-5EBDB9F89AE7}"/>
            </c:ext>
          </c:extLst>
        </c:ser>
        <c:ser>
          <c:idx val="21"/>
          <c:order val="21"/>
          <c:tx>
            <c:strRef>
              <c:f>'Srovnání hybridů'!$A$25</c:f>
              <c:strCache>
                <c:ptCount val="1"/>
                <c:pt idx="0">
                  <c:v>H20</c:v>
                </c:pt>
              </c:strCache>
            </c:strRef>
          </c:tx>
          <c:xVal>
            <c:numRef>
              <c:f>'Srovnání hybridů'!$N$25</c:f>
            </c:numRef>
          </c:xVal>
          <c:yVal>
            <c:numRef>
              <c:f>'Srovnání hybridů'!$O$25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BA4-48CD-82C9-5EBDB9F8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35808"/>
        <c:axId val="125342080"/>
      </c:scatterChart>
      <c:valAx>
        <c:axId val="125335808"/>
        <c:scaling>
          <c:orientation val="minMax"/>
          <c:max val="9.5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kg mléka na hektar (v tis.)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25342080"/>
        <c:crosses val="autoZero"/>
        <c:crossBetween val="midCat"/>
      </c:valAx>
      <c:valAx>
        <c:axId val="125342080"/>
        <c:scaling>
          <c:orientation val="minMax"/>
          <c:max val="2100"/>
          <c:min val="1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kg mléka na t suš. kukuřice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5335808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sheetProtection content="1" objects="1"/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0" workbookViewId="0"/>
  </sheetViews>
  <pageMargins left="0.7" right="0.7" top="0.78740157499999996" bottom="0.78740157499999996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25</xdr:row>
      <xdr:rowOff>166568</xdr:rowOff>
    </xdr:from>
    <xdr:to>
      <xdr:col>13</xdr:col>
      <xdr:colOff>684667</xdr:colOff>
      <xdr:row>37</xdr:row>
      <xdr:rowOff>28303</xdr:rowOff>
    </xdr:to>
    <xdr:pic>
      <xdr:nvPicPr>
        <xdr:cNvPr id="2" name="Obrázek 1" descr="logo_nutrivetVodotisk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4595693"/>
          <a:ext cx="7542667" cy="181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3"/>
  <sheetViews>
    <sheetView showGridLines="0" tabSelected="1" zoomScaleNormal="100" workbookViewId="0">
      <selection activeCell="G11" sqref="G11"/>
    </sheetView>
  </sheetViews>
  <sheetFormatPr defaultColWidth="11.5703125" defaultRowHeight="12.75" x14ac:dyDescent="0.2"/>
  <cols>
    <col min="2" max="3" width="5.85546875" customWidth="1"/>
    <col min="6" max="6" width="11.85546875" customWidth="1"/>
    <col min="7" max="7" width="34.5703125" customWidth="1"/>
  </cols>
  <sheetData>
    <row r="2" spans="2:8" x14ac:dyDescent="0.2">
      <c r="C2" s="167" t="s">
        <v>0</v>
      </c>
      <c r="D2" s="167"/>
      <c r="E2" s="167"/>
    </row>
    <row r="3" spans="2:8" x14ac:dyDescent="0.2">
      <c r="B3" s="1"/>
      <c r="C3" s="167"/>
      <c r="D3" s="167"/>
      <c r="E3" s="167"/>
      <c r="F3" s="2"/>
      <c r="G3" s="2"/>
      <c r="H3" s="3"/>
    </row>
    <row r="4" spans="2:8" x14ac:dyDescent="0.2">
      <c r="B4" s="4"/>
      <c r="C4" s="5"/>
      <c r="H4" s="6"/>
    </row>
    <row r="5" spans="2:8" ht="15.75" x14ac:dyDescent="0.25">
      <c r="B5" s="4"/>
      <c r="C5" s="5"/>
      <c r="D5" s="168" t="s">
        <v>1</v>
      </c>
      <c r="E5" s="168"/>
      <c r="G5" s="48"/>
      <c r="H5" s="6"/>
    </row>
    <row r="6" spans="2:8" x14ac:dyDescent="0.2">
      <c r="B6" s="4"/>
      <c r="C6" s="5"/>
      <c r="H6" s="6"/>
    </row>
    <row r="7" spans="2:8" x14ac:dyDescent="0.2">
      <c r="B7" s="4"/>
      <c r="C7" s="5"/>
      <c r="H7" s="6"/>
    </row>
    <row r="8" spans="2:8" ht="15.75" x14ac:dyDescent="0.25">
      <c r="B8" s="4"/>
      <c r="C8" s="5"/>
      <c r="D8" s="168" t="s">
        <v>2</v>
      </c>
      <c r="E8" s="168"/>
      <c r="G8" s="49"/>
      <c r="H8" s="6"/>
    </row>
    <row r="9" spans="2:8" x14ac:dyDescent="0.2">
      <c r="B9" s="4"/>
      <c r="C9" s="5"/>
      <c r="H9" s="6"/>
    </row>
    <row r="10" spans="2:8" x14ac:dyDescent="0.2">
      <c r="B10" s="4"/>
      <c r="C10" s="5"/>
      <c r="H10" s="6"/>
    </row>
    <row r="11" spans="2:8" ht="15.75" x14ac:dyDescent="0.25">
      <c r="B11" s="4"/>
      <c r="C11" s="5"/>
      <c r="D11" s="168" t="s">
        <v>3</v>
      </c>
      <c r="E11" s="168"/>
      <c r="G11" s="146" t="s">
        <v>88</v>
      </c>
      <c r="H11" s="6"/>
    </row>
    <row r="12" spans="2:8" x14ac:dyDescent="0.2">
      <c r="B12" s="4"/>
      <c r="C12" s="5"/>
      <c r="H12" s="6"/>
    </row>
    <row r="13" spans="2:8" x14ac:dyDescent="0.2">
      <c r="B13" s="7"/>
      <c r="C13" s="8"/>
      <c r="D13" s="8"/>
      <c r="E13" s="8"/>
      <c r="F13" s="8"/>
      <c r="G13" s="8"/>
      <c r="H13" s="9"/>
    </row>
  </sheetData>
  <sheetProtection password="A042" sheet="1"/>
  <mergeCells count="4">
    <mergeCell ref="C2:E3"/>
    <mergeCell ref="D5:E5"/>
    <mergeCell ref="D8:E8"/>
    <mergeCell ref="D11:E11"/>
  </mergeCells>
  <pageMargins left="0.78749999999999998" right="0.78749999999999998" top="0.88611111111111107" bottom="1.0527777777777778" header="0.51180555555555551" footer="0.78749999999999998"/>
  <pageSetup paperSize="9" firstPageNumber="0" orientation="landscape" horizontalDpi="300" verticalDpi="300" r:id="rId1"/>
  <headerFooter alignWithMargins="0">
    <oddHeader xml:space="preserve">&amp;L&amp;G&amp;RVídeňská 1023, 69123 Pohořelice
tel: +420519424247, email: nutrivet@nutrivet.cz, web: www.nutrivet.cz 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"/>
  <sheetViews>
    <sheetView workbookViewId="0">
      <selection activeCell="N1" sqref="N1:N6"/>
    </sheetView>
  </sheetViews>
  <sheetFormatPr defaultRowHeight="12.75" x14ac:dyDescent="0.2"/>
  <sheetData>
    <row r="1" spans="1:16" ht="13.5" thickBot="1" x14ac:dyDescent="0.25">
      <c r="A1" s="25"/>
      <c r="B1" s="107" t="s">
        <v>12</v>
      </c>
      <c r="C1" s="133" t="s">
        <v>33</v>
      </c>
      <c r="D1" s="83" t="s">
        <v>12</v>
      </c>
      <c r="E1" s="84" t="s">
        <v>12</v>
      </c>
      <c r="F1" s="85" t="s">
        <v>12</v>
      </c>
      <c r="G1" s="85" t="s">
        <v>12</v>
      </c>
      <c r="H1" s="85" t="s">
        <v>12</v>
      </c>
      <c r="I1" s="85" t="s">
        <v>12</v>
      </c>
      <c r="J1" s="139" t="s">
        <v>12</v>
      </c>
      <c r="K1" s="77" t="s">
        <v>13</v>
      </c>
      <c r="L1" s="152" t="s">
        <v>13</v>
      </c>
      <c r="M1" s="155" t="s">
        <v>80</v>
      </c>
      <c r="N1" s="158" t="s">
        <v>73</v>
      </c>
      <c r="O1" s="28" t="s">
        <v>35</v>
      </c>
      <c r="P1" s="156"/>
    </row>
    <row r="2" spans="1:16" x14ac:dyDescent="0.2">
      <c r="A2" s="157" t="s">
        <v>85</v>
      </c>
      <c r="B2" s="108">
        <v>30.64</v>
      </c>
      <c r="C2" s="135">
        <v>2.1448</v>
      </c>
      <c r="D2" s="88">
        <v>25.99</v>
      </c>
      <c r="E2" s="89">
        <v>38.270000000000003</v>
      </c>
      <c r="F2" s="89">
        <v>32.22</v>
      </c>
      <c r="G2" s="89">
        <v>6.78</v>
      </c>
      <c r="H2" s="89">
        <v>4.5</v>
      </c>
      <c r="I2" s="89">
        <v>60.509699999999988</v>
      </c>
      <c r="J2" s="90">
        <v>55</v>
      </c>
      <c r="K2" s="78">
        <v>6.2924836300850231</v>
      </c>
      <c r="L2" s="32">
        <v>6.6980010751719163</v>
      </c>
      <c r="M2" s="154">
        <v>354.20589582999992</v>
      </c>
      <c r="N2" s="159">
        <v>4.2574507538821322</v>
      </c>
      <c r="O2" s="32">
        <v>1985.0106088596287</v>
      </c>
      <c r="P2" s="156"/>
    </row>
    <row r="3" spans="1:16" x14ac:dyDescent="0.2">
      <c r="A3" s="33" t="s">
        <v>83</v>
      </c>
      <c r="B3" s="109">
        <v>30.64</v>
      </c>
      <c r="C3" s="136">
        <v>3.4960239999999998</v>
      </c>
      <c r="D3" s="91">
        <v>25.99</v>
      </c>
      <c r="E3" s="87">
        <v>38.270000000000003</v>
      </c>
      <c r="F3" s="87">
        <v>32.22</v>
      </c>
      <c r="G3" s="87">
        <v>6.78</v>
      </c>
      <c r="H3" s="87">
        <v>4.5</v>
      </c>
      <c r="I3" s="87">
        <v>60.509699999999988</v>
      </c>
      <c r="J3" s="92">
        <v>45</v>
      </c>
      <c r="K3" s="79">
        <v>6.0075595327792009</v>
      </c>
      <c r="L3" s="37">
        <v>6.6980010751719163</v>
      </c>
      <c r="M3" s="37">
        <v>354.20589582999992</v>
      </c>
      <c r="N3" s="160">
        <v>6.6254171318690451</v>
      </c>
      <c r="O3" s="37">
        <v>1895.1291901511674</v>
      </c>
      <c r="P3" s="156"/>
    </row>
    <row r="4" spans="1:16" x14ac:dyDescent="0.2">
      <c r="A4" s="33" t="s">
        <v>81</v>
      </c>
      <c r="B4" s="109">
        <v>30.64</v>
      </c>
      <c r="C4" s="136">
        <v>3.4960239999999998</v>
      </c>
      <c r="D4" s="91">
        <v>25.99</v>
      </c>
      <c r="E4" s="87">
        <v>38.270000000000003</v>
      </c>
      <c r="F4" s="87">
        <v>32.22</v>
      </c>
      <c r="G4" s="87">
        <v>6.78</v>
      </c>
      <c r="H4" s="87">
        <v>4.5</v>
      </c>
      <c r="I4" s="87">
        <v>60.509699999999988</v>
      </c>
      <c r="J4" s="92">
        <v>55</v>
      </c>
      <c r="K4" s="79">
        <v>6.2924836300850231</v>
      </c>
      <c r="L4" s="37">
        <v>6.6980010751719163</v>
      </c>
      <c r="M4" s="37">
        <v>354.20589582999992</v>
      </c>
      <c r="N4" s="160">
        <v>6.9396447288278749</v>
      </c>
      <c r="O4" s="37">
        <v>1985.0106088596287</v>
      </c>
      <c r="P4" s="156"/>
    </row>
    <row r="5" spans="1:16" x14ac:dyDescent="0.2">
      <c r="A5" s="33" t="s">
        <v>82</v>
      </c>
      <c r="B5" s="109">
        <v>30.64</v>
      </c>
      <c r="C5" s="136">
        <v>3.4960239999999998</v>
      </c>
      <c r="D5" s="91">
        <v>25.99</v>
      </c>
      <c r="E5" s="87">
        <v>38.270000000000003</v>
      </c>
      <c r="F5" s="87">
        <v>32.22</v>
      </c>
      <c r="G5" s="87">
        <v>6.78</v>
      </c>
      <c r="H5" s="87">
        <v>4.5</v>
      </c>
      <c r="I5" s="87">
        <v>60.509699999999988</v>
      </c>
      <c r="J5" s="92">
        <v>65</v>
      </c>
      <c r="K5" s="79">
        <v>6.5813504112353343</v>
      </c>
      <c r="L5" s="37">
        <v>6.6980010751719163</v>
      </c>
      <c r="M5" s="37">
        <v>354.20589582999992</v>
      </c>
      <c r="N5" s="160">
        <v>7.2582205016052361</v>
      </c>
      <c r="O5" s="37">
        <v>2076.135776414932</v>
      </c>
      <c r="P5" s="156"/>
    </row>
    <row r="6" spans="1:16" x14ac:dyDescent="0.2">
      <c r="A6" s="33" t="s">
        <v>84</v>
      </c>
      <c r="B6" s="109">
        <v>30.64</v>
      </c>
      <c r="C6" s="136">
        <v>4.5960000000000001</v>
      </c>
      <c r="D6" s="91">
        <v>25.99</v>
      </c>
      <c r="E6" s="87">
        <v>38.270000000000003</v>
      </c>
      <c r="F6" s="87">
        <v>32.22</v>
      </c>
      <c r="G6" s="87">
        <v>6.78</v>
      </c>
      <c r="H6" s="87">
        <v>4.5</v>
      </c>
      <c r="I6" s="87">
        <v>60.509699999999988</v>
      </c>
      <c r="J6" s="92">
        <v>55</v>
      </c>
      <c r="K6" s="79">
        <v>6.2924836300850231</v>
      </c>
      <c r="L6" s="37">
        <v>6.6980010751719163</v>
      </c>
      <c r="M6" s="37">
        <v>354.20589582999992</v>
      </c>
      <c r="N6" s="160">
        <v>9.1231087583188533</v>
      </c>
      <c r="O6" s="37">
        <v>1985.0106088596287</v>
      </c>
      <c r="P6" s="156"/>
    </row>
    <row r="7" spans="1:16" x14ac:dyDescent="0.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</row>
    <row r="8" spans="1:16" x14ac:dyDescent="0.2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</row>
  </sheetData>
  <sortState xmlns:xlrd2="http://schemas.microsoft.com/office/spreadsheetml/2017/richdata2" ref="A2:O6">
    <sortCondition ref="N2:N6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showGridLines="0" zoomScaleNormal="100" workbookViewId="0">
      <selection activeCell="C21" sqref="C21"/>
    </sheetView>
  </sheetViews>
  <sheetFormatPr defaultRowHeight="12.75" x14ac:dyDescent="0.2"/>
  <cols>
    <col min="1" max="1" width="13" customWidth="1"/>
    <col min="2" max="2" width="7.28515625" customWidth="1"/>
    <col min="3" max="9" width="8" customWidth="1"/>
    <col min="10" max="10" width="11.7109375" customWidth="1"/>
  </cols>
  <sheetData>
    <row r="1" spans="1:10" x14ac:dyDescent="0.2">
      <c r="A1" s="176" t="str">
        <f>CONCATENATE("Analýza NIR",IF(OR(NOT(ISBLANK('Informace o odběru'!G5)),NOT(ISBLANK('Informace o odběru'!G8)),NOT(ISBLANK('Informace o odběru'!G11)))," - ",""),IF(ISBLANK('Informace o odběru'!G5),"",'Informace o odběru'!G5),IF(ISBLANK('Informace o odběru'!G11),"",CONCATENATE(" (",'Informace o odběru'!G11,") ")),IF(ISBLANK('Informace o odběru'!G8),"",TEXT('Informace o odběru'!G8,"dd.mm.rrrr")))</f>
        <v xml:space="preserve">Analýza NIR -  (model) 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3.5" thickBot="1" x14ac:dyDescent="0.25">
      <c r="A2" s="10"/>
      <c r="B2" s="11"/>
      <c r="C2" s="11"/>
    </row>
    <row r="3" spans="1:10" ht="13.5" customHeight="1" thickBot="1" x14ac:dyDescent="0.25">
      <c r="A3" s="170" t="s">
        <v>4</v>
      </c>
      <c r="B3" s="172" t="s">
        <v>5</v>
      </c>
      <c r="C3" s="174" t="s">
        <v>76</v>
      </c>
      <c r="D3" s="177" t="s">
        <v>79</v>
      </c>
      <c r="E3" s="177"/>
      <c r="F3" s="178"/>
      <c r="G3" s="178"/>
      <c r="H3" s="178"/>
      <c r="I3" s="178"/>
      <c r="J3" s="178"/>
    </row>
    <row r="4" spans="1:10" ht="29.25" customHeight="1" thickBot="1" x14ac:dyDescent="0.25">
      <c r="A4" s="171"/>
      <c r="B4" s="173"/>
      <c r="C4" s="175"/>
      <c r="D4" s="118" t="s">
        <v>6</v>
      </c>
      <c r="E4" s="118" t="s">
        <v>57</v>
      </c>
      <c r="F4" s="74" t="s">
        <v>58</v>
      </c>
      <c r="G4" s="74" t="s">
        <v>59</v>
      </c>
      <c r="H4" s="74" t="s">
        <v>9</v>
      </c>
      <c r="I4" s="74" t="s">
        <v>40</v>
      </c>
      <c r="J4" s="74" t="s">
        <v>60</v>
      </c>
    </row>
    <row r="5" spans="1:10" ht="13.5" thickBot="1" x14ac:dyDescent="0.25">
      <c r="A5" s="66"/>
      <c r="B5" s="123"/>
      <c r="C5" s="141" t="s">
        <v>33</v>
      </c>
      <c r="D5" s="119" t="s">
        <v>12</v>
      </c>
      <c r="E5" s="124" t="s">
        <v>12</v>
      </c>
      <c r="F5" s="19" t="s">
        <v>12</v>
      </c>
      <c r="G5" s="19" t="s">
        <v>12</v>
      </c>
      <c r="H5" s="19" t="s">
        <v>12</v>
      </c>
      <c r="I5" s="20" t="s">
        <v>12</v>
      </c>
      <c r="J5" s="20" t="s">
        <v>12</v>
      </c>
    </row>
    <row r="6" spans="1:10" ht="13.5" thickBot="1" x14ac:dyDescent="0.25">
      <c r="A6" s="169" t="s">
        <v>81</v>
      </c>
      <c r="B6" s="125">
        <v>1</v>
      </c>
      <c r="C6" s="142">
        <v>11.41</v>
      </c>
      <c r="D6" s="120">
        <v>30.64</v>
      </c>
      <c r="E6" s="120">
        <v>32.22</v>
      </c>
      <c r="F6" s="21">
        <v>6.78</v>
      </c>
      <c r="G6" s="21">
        <v>25.99</v>
      </c>
      <c r="H6" s="21">
        <v>38.270000000000003</v>
      </c>
      <c r="I6" s="21">
        <v>4.5</v>
      </c>
      <c r="J6" s="21">
        <v>55</v>
      </c>
    </row>
    <row r="7" spans="1:10" ht="13.5" thickBot="1" x14ac:dyDescent="0.25">
      <c r="A7" s="169"/>
      <c r="B7" s="126">
        <v>2</v>
      </c>
      <c r="C7" s="143">
        <v>11.41</v>
      </c>
      <c r="D7" s="121">
        <v>30.64</v>
      </c>
      <c r="E7" s="121">
        <v>32.22</v>
      </c>
      <c r="F7" s="22">
        <v>6.78</v>
      </c>
      <c r="G7" s="22">
        <v>25.99</v>
      </c>
      <c r="H7" s="22">
        <v>38.270000000000003</v>
      </c>
      <c r="I7" s="22">
        <v>4.5</v>
      </c>
      <c r="J7" s="22">
        <v>55</v>
      </c>
    </row>
    <row r="8" spans="1:10" ht="13.5" thickBot="1" x14ac:dyDescent="0.25">
      <c r="A8" s="169"/>
      <c r="B8" s="127">
        <v>3</v>
      </c>
      <c r="C8" s="144">
        <v>11.41</v>
      </c>
      <c r="D8" s="122">
        <v>30.64</v>
      </c>
      <c r="E8" s="122">
        <v>32.22</v>
      </c>
      <c r="F8" s="23">
        <v>6.78</v>
      </c>
      <c r="G8" s="23">
        <v>25.99</v>
      </c>
      <c r="H8" s="23">
        <v>38.270000000000003</v>
      </c>
      <c r="I8" s="23">
        <v>4.5</v>
      </c>
      <c r="J8" s="23">
        <v>55</v>
      </c>
    </row>
    <row r="9" spans="1:10" ht="13.5" thickBot="1" x14ac:dyDescent="0.25">
      <c r="A9" s="169" t="s">
        <v>82</v>
      </c>
      <c r="B9" s="125">
        <v>1</v>
      </c>
      <c r="C9" s="142">
        <v>11.41</v>
      </c>
      <c r="D9" s="120">
        <v>30.64</v>
      </c>
      <c r="E9" s="120">
        <v>32.22</v>
      </c>
      <c r="F9" s="21">
        <v>6.78</v>
      </c>
      <c r="G9" s="21">
        <v>25.99</v>
      </c>
      <c r="H9" s="21">
        <v>38.270000000000003</v>
      </c>
      <c r="I9" s="21">
        <v>4.5</v>
      </c>
      <c r="J9" s="21">
        <v>65</v>
      </c>
    </row>
    <row r="10" spans="1:10" ht="13.5" thickBot="1" x14ac:dyDescent="0.25">
      <c r="A10" s="169"/>
      <c r="B10" s="126">
        <v>2</v>
      </c>
      <c r="C10" s="143">
        <v>11.41</v>
      </c>
      <c r="D10" s="121">
        <v>30.64</v>
      </c>
      <c r="E10" s="121">
        <v>32.22</v>
      </c>
      <c r="F10" s="22">
        <v>6.78</v>
      </c>
      <c r="G10" s="22">
        <v>25.99</v>
      </c>
      <c r="H10" s="22">
        <v>38.270000000000003</v>
      </c>
      <c r="I10" s="22">
        <v>4.5</v>
      </c>
      <c r="J10" s="22">
        <v>65</v>
      </c>
    </row>
    <row r="11" spans="1:10" ht="13.5" thickBot="1" x14ac:dyDescent="0.25">
      <c r="A11" s="169"/>
      <c r="B11" s="127">
        <v>3</v>
      </c>
      <c r="C11" s="144">
        <v>11.41</v>
      </c>
      <c r="D11" s="122">
        <v>30.64</v>
      </c>
      <c r="E11" s="122">
        <v>32.22</v>
      </c>
      <c r="F11" s="23">
        <v>6.78</v>
      </c>
      <c r="G11" s="23">
        <v>25.99</v>
      </c>
      <c r="H11" s="23">
        <v>38.270000000000003</v>
      </c>
      <c r="I11" s="23">
        <v>4.5</v>
      </c>
      <c r="J11" s="23">
        <v>65</v>
      </c>
    </row>
    <row r="12" spans="1:10" ht="13.5" thickBot="1" x14ac:dyDescent="0.25">
      <c r="A12" s="169" t="s">
        <v>83</v>
      </c>
      <c r="B12" s="125">
        <v>1</v>
      </c>
      <c r="C12" s="142">
        <v>11.41</v>
      </c>
      <c r="D12" s="120">
        <v>30.64</v>
      </c>
      <c r="E12" s="120">
        <v>32.22</v>
      </c>
      <c r="F12" s="21">
        <v>6.78</v>
      </c>
      <c r="G12" s="21">
        <v>25.99</v>
      </c>
      <c r="H12" s="21">
        <v>38.270000000000003</v>
      </c>
      <c r="I12" s="21">
        <v>4.5</v>
      </c>
      <c r="J12" s="21">
        <v>45</v>
      </c>
    </row>
    <row r="13" spans="1:10" ht="13.5" thickBot="1" x14ac:dyDescent="0.25">
      <c r="A13" s="169"/>
      <c r="B13" s="126">
        <v>2</v>
      </c>
      <c r="C13" s="143">
        <v>11.41</v>
      </c>
      <c r="D13" s="121">
        <v>30.64</v>
      </c>
      <c r="E13" s="121">
        <v>32.22</v>
      </c>
      <c r="F13" s="22">
        <v>6.78</v>
      </c>
      <c r="G13" s="22">
        <v>25.99</v>
      </c>
      <c r="H13" s="22">
        <v>38.270000000000003</v>
      </c>
      <c r="I13" s="22">
        <v>4.5</v>
      </c>
      <c r="J13" s="22">
        <v>45</v>
      </c>
    </row>
    <row r="14" spans="1:10" ht="13.5" thickBot="1" x14ac:dyDescent="0.25">
      <c r="A14" s="169"/>
      <c r="B14" s="127">
        <v>3</v>
      </c>
      <c r="C14" s="144">
        <v>11.41</v>
      </c>
      <c r="D14" s="122">
        <v>30.64</v>
      </c>
      <c r="E14" s="122">
        <v>32.22</v>
      </c>
      <c r="F14" s="23">
        <v>6.78</v>
      </c>
      <c r="G14" s="23">
        <v>25.99</v>
      </c>
      <c r="H14" s="23">
        <v>38.270000000000003</v>
      </c>
      <c r="I14" s="23">
        <v>4.5</v>
      </c>
      <c r="J14" s="23">
        <v>45</v>
      </c>
    </row>
    <row r="15" spans="1:10" ht="13.5" thickBot="1" x14ac:dyDescent="0.25">
      <c r="A15" s="169" t="s">
        <v>84</v>
      </c>
      <c r="B15" s="125">
        <v>1</v>
      </c>
      <c r="C15" s="142">
        <v>15</v>
      </c>
      <c r="D15" s="120">
        <v>30.64</v>
      </c>
      <c r="E15" s="120">
        <v>32.22</v>
      </c>
      <c r="F15" s="21">
        <v>6.78</v>
      </c>
      <c r="G15" s="21">
        <v>25.99</v>
      </c>
      <c r="H15" s="21">
        <v>38.270000000000003</v>
      </c>
      <c r="I15" s="21">
        <v>4.5</v>
      </c>
      <c r="J15" s="21">
        <v>55</v>
      </c>
    </row>
    <row r="16" spans="1:10" ht="13.5" thickBot="1" x14ac:dyDescent="0.25">
      <c r="A16" s="169"/>
      <c r="B16" s="126">
        <v>2</v>
      </c>
      <c r="C16" s="143">
        <v>15</v>
      </c>
      <c r="D16" s="121">
        <v>30.64</v>
      </c>
      <c r="E16" s="121">
        <v>32.22</v>
      </c>
      <c r="F16" s="22">
        <v>6.78</v>
      </c>
      <c r="G16" s="22">
        <v>25.99</v>
      </c>
      <c r="H16" s="22">
        <v>38.270000000000003</v>
      </c>
      <c r="I16" s="22">
        <v>4.5</v>
      </c>
      <c r="J16" s="22">
        <v>55</v>
      </c>
    </row>
    <row r="17" spans="1:10" ht="13.5" thickBot="1" x14ac:dyDescent="0.25">
      <c r="A17" s="169"/>
      <c r="B17" s="127">
        <v>3</v>
      </c>
      <c r="C17" s="144">
        <v>15</v>
      </c>
      <c r="D17" s="122">
        <v>30.64</v>
      </c>
      <c r="E17" s="122">
        <v>32.22</v>
      </c>
      <c r="F17" s="23">
        <v>6.78</v>
      </c>
      <c r="G17" s="23">
        <v>25.99</v>
      </c>
      <c r="H17" s="23">
        <v>38.270000000000003</v>
      </c>
      <c r="I17" s="23">
        <v>4.5</v>
      </c>
      <c r="J17" s="23">
        <v>55</v>
      </c>
    </row>
    <row r="18" spans="1:10" ht="13.5" thickBot="1" x14ac:dyDescent="0.25">
      <c r="A18" s="169" t="s">
        <v>85</v>
      </c>
      <c r="B18" s="125">
        <v>1</v>
      </c>
      <c r="C18" s="142">
        <v>7</v>
      </c>
      <c r="D18" s="120">
        <v>30.64</v>
      </c>
      <c r="E18" s="120">
        <v>32.22</v>
      </c>
      <c r="F18" s="21">
        <v>6.78</v>
      </c>
      <c r="G18" s="21">
        <v>25.99</v>
      </c>
      <c r="H18" s="21">
        <v>38.270000000000003</v>
      </c>
      <c r="I18" s="21">
        <v>4.5</v>
      </c>
      <c r="J18" s="21">
        <v>55</v>
      </c>
    </row>
    <row r="19" spans="1:10" ht="13.5" thickBot="1" x14ac:dyDescent="0.25">
      <c r="A19" s="169"/>
      <c r="B19" s="126">
        <v>2</v>
      </c>
      <c r="C19" s="143">
        <v>7</v>
      </c>
      <c r="D19" s="121">
        <v>30.64</v>
      </c>
      <c r="E19" s="121">
        <v>32.22</v>
      </c>
      <c r="F19" s="22">
        <v>6.78</v>
      </c>
      <c r="G19" s="22">
        <v>25.99</v>
      </c>
      <c r="H19" s="22">
        <v>38.270000000000003</v>
      </c>
      <c r="I19" s="22">
        <v>4.5</v>
      </c>
      <c r="J19" s="22">
        <v>55</v>
      </c>
    </row>
    <row r="20" spans="1:10" ht="13.5" thickBot="1" x14ac:dyDescent="0.25">
      <c r="A20" s="169"/>
      <c r="B20" s="127">
        <v>3</v>
      </c>
      <c r="C20" s="144">
        <v>7</v>
      </c>
      <c r="D20" s="122">
        <v>30.64</v>
      </c>
      <c r="E20" s="122">
        <v>32.22</v>
      </c>
      <c r="F20" s="23">
        <v>6.78</v>
      </c>
      <c r="G20" s="23">
        <v>25.99</v>
      </c>
      <c r="H20" s="23">
        <v>38.270000000000003</v>
      </c>
      <c r="I20" s="23">
        <v>4.5</v>
      </c>
      <c r="J20" s="23">
        <v>55</v>
      </c>
    </row>
    <row r="21" spans="1:10" ht="13.5" thickBot="1" x14ac:dyDescent="0.25">
      <c r="A21" s="169" t="s">
        <v>14</v>
      </c>
      <c r="B21" s="125">
        <v>1</v>
      </c>
      <c r="C21" s="142"/>
      <c r="D21" s="120"/>
      <c r="E21" s="120"/>
      <c r="F21" s="21"/>
      <c r="G21" s="21"/>
      <c r="H21" s="21"/>
      <c r="I21" s="21"/>
      <c r="J21" s="21"/>
    </row>
    <row r="22" spans="1:10" ht="13.5" thickBot="1" x14ac:dyDescent="0.25">
      <c r="A22" s="169"/>
      <c r="B22" s="126">
        <v>2</v>
      </c>
      <c r="C22" s="143"/>
      <c r="D22" s="121"/>
      <c r="E22" s="121"/>
      <c r="F22" s="22"/>
      <c r="G22" s="22"/>
      <c r="H22" s="22"/>
      <c r="I22" s="22"/>
      <c r="J22" s="22"/>
    </row>
    <row r="23" spans="1:10" ht="13.5" thickBot="1" x14ac:dyDescent="0.25">
      <c r="A23" s="169"/>
      <c r="B23" s="127">
        <v>3</v>
      </c>
      <c r="C23" s="144"/>
      <c r="D23" s="122"/>
      <c r="E23" s="122"/>
      <c r="F23" s="23"/>
      <c r="G23" s="23"/>
      <c r="H23" s="23"/>
      <c r="I23" s="23"/>
      <c r="J23" s="23"/>
    </row>
    <row r="24" spans="1:10" ht="13.5" thickBot="1" x14ac:dyDescent="0.25">
      <c r="A24" s="169" t="s">
        <v>15</v>
      </c>
      <c r="B24" s="125">
        <v>1</v>
      </c>
      <c r="C24" s="142"/>
      <c r="D24" s="120"/>
      <c r="E24" s="120"/>
      <c r="F24" s="21"/>
      <c r="G24" s="21"/>
      <c r="H24" s="21"/>
      <c r="I24" s="21"/>
      <c r="J24" s="21"/>
    </row>
    <row r="25" spans="1:10" ht="13.5" thickBot="1" x14ac:dyDescent="0.25">
      <c r="A25" s="169"/>
      <c r="B25" s="126">
        <v>2</v>
      </c>
      <c r="C25" s="143"/>
      <c r="D25" s="121"/>
      <c r="E25" s="121"/>
      <c r="F25" s="22"/>
      <c r="G25" s="22"/>
      <c r="H25" s="22"/>
      <c r="I25" s="22"/>
      <c r="J25" s="22"/>
    </row>
    <row r="26" spans="1:10" ht="13.5" thickBot="1" x14ac:dyDescent="0.25">
      <c r="A26" s="169"/>
      <c r="B26" s="127">
        <v>3</v>
      </c>
      <c r="C26" s="144"/>
      <c r="D26" s="122"/>
      <c r="E26" s="122"/>
      <c r="F26" s="23"/>
      <c r="G26" s="23"/>
      <c r="H26" s="23"/>
      <c r="I26" s="23"/>
      <c r="J26" s="23"/>
    </row>
    <row r="27" spans="1:10" ht="13.5" thickBot="1" x14ac:dyDescent="0.25">
      <c r="A27" s="169" t="s">
        <v>16</v>
      </c>
      <c r="B27" s="125">
        <v>1</v>
      </c>
      <c r="C27" s="142"/>
      <c r="D27" s="120"/>
      <c r="E27" s="120"/>
      <c r="F27" s="21"/>
      <c r="G27" s="21"/>
      <c r="H27" s="21"/>
      <c r="I27" s="21"/>
      <c r="J27" s="21"/>
    </row>
    <row r="28" spans="1:10" ht="13.5" thickBot="1" x14ac:dyDescent="0.25">
      <c r="A28" s="169"/>
      <c r="B28" s="126">
        <v>2</v>
      </c>
      <c r="C28" s="143"/>
      <c r="D28" s="121"/>
      <c r="E28" s="121"/>
      <c r="F28" s="22"/>
      <c r="G28" s="22"/>
      <c r="H28" s="22"/>
      <c r="I28" s="22"/>
      <c r="J28" s="22"/>
    </row>
    <row r="29" spans="1:10" ht="13.5" thickBot="1" x14ac:dyDescent="0.25">
      <c r="A29" s="169"/>
      <c r="B29" s="127">
        <v>3</v>
      </c>
      <c r="C29" s="144"/>
      <c r="D29" s="122"/>
      <c r="E29" s="122"/>
      <c r="F29" s="23"/>
      <c r="G29" s="23"/>
      <c r="H29" s="23"/>
      <c r="I29" s="23"/>
      <c r="J29" s="23"/>
    </row>
    <row r="30" spans="1:10" ht="13.5" thickBot="1" x14ac:dyDescent="0.25">
      <c r="A30" s="169" t="s">
        <v>17</v>
      </c>
      <c r="B30" s="125">
        <v>1</v>
      </c>
      <c r="C30" s="142"/>
      <c r="D30" s="120"/>
      <c r="E30" s="120"/>
      <c r="F30" s="21"/>
      <c r="G30" s="21"/>
      <c r="H30" s="21"/>
      <c r="I30" s="21"/>
      <c r="J30" s="21"/>
    </row>
    <row r="31" spans="1:10" ht="13.5" thickBot="1" x14ac:dyDescent="0.25">
      <c r="A31" s="169"/>
      <c r="B31" s="126">
        <v>2</v>
      </c>
      <c r="C31" s="143"/>
      <c r="D31" s="121"/>
      <c r="E31" s="121"/>
      <c r="F31" s="22"/>
      <c r="G31" s="22"/>
      <c r="H31" s="22"/>
      <c r="I31" s="22"/>
      <c r="J31" s="22"/>
    </row>
    <row r="32" spans="1:10" ht="13.5" thickBot="1" x14ac:dyDescent="0.25">
      <c r="A32" s="169"/>
      <c r="B32" s="127">
        <v>3</v>
      </c>
      <c r="C32" s="144"/>
      <c r="D32" s="122"/>
      <c r="E32" s="122"/>
      <c r="F32" s="23"/>
      <c r="G32" s="23"/>
      <c r="H32" s="23"/>
      <c r="I32" s="23"/>
      <c r="J32" s="23"/>
    </row>
    <row r="33" spans="1:10" ht="13.5" thickBot="1" x14ac:dyDescent="0.25">
      <c r="A33" s="169" t="s">
        <v>18</v>
      </c>
      <c r="B33" s="125">
        <v>1</v>
      </c>
      <c r="C33" s="142"/>
      <c r="D33" s="120"/>
      <c r="E33" s="120"/>
      <c r="F33" s="21"/>
      <c r="G33" s="21"/>
      <c r="H33" s="21"/>
      <c r="I33" s="21"/>
      <c r="J33" s="21"/>
    </row>
    <row r="34" spans="1:10" ht="13.5" thickBot="1" x14ac:dyDescent="0.25">
      <c r="A34" s="169"/>
      <c r="B34" s="126">
        <v>2</v>
      </c>
      <c r="C34" s="143"/>
      <c r="D34" s="121"/>
      <c r="E34" s="121"/>
      <c r="F34" s="22"/>
      <c r="G34" s="22"/>
      <c r="H34" s="22"/>
      <c r="I34" s="22"/>
      <c r="J34" s="22"/>
    </row>
    <row r="35" spans="1:10" ht="13.5" thickBot="1" x14ac:dyDescent="0.25">
      <c r="A35" s="169"/>
      <c r="B35" s="127">
        <v>3</v>
      </c>
      <c r="C35" s="144"/>
      <c r="D35" s="122"/>
      <c r="E35" s="122"/>
      <c r="F35" s="23"/>
      <c r="G35" s="23"/>
      <c r="H35" s="23"/>
      <c r="I35" s="23"/>
      <c r="J35" s="23"/>
    </row>
    <row r="36" spans="1:10" ht="13.5" thickBot="1" x14ac:dyDescent="0.25">
      <c r="A36" s="169" t="s">
        <v>19</v>
      </c>
      <c r="B36" s="125">
        <v>1</v>
      </c>
      <c r="C36" s="142"/>
      <c r="D36" s="120"/>
      <c r="E36" s="120"/>
      <c r="F36" s="21"/>
      <c r="G36" s="21"/>
      <c r="H36" s="21"/>
      <c r="I36" s="21"/>
      <c r="J36" s="21"/>
    </row>
    <row r="37" spans="1:10" ht="13.5" thickBot="1" x14ac:dyDescent="0.25">
      <c r="A37" s="169"/>
      <c r="B37" s="126">
        <v>2</v>
      </c>
      <c r="C37" s="143"/>
      <c r="D37" s="121"/>
      <c r="E37" s="121"/>
      <c r="F37" s="22"/>
      <c r="G37" s="22"/>
      <c r="H37" s="22"/>
      <c r="I37" s="22"/>
      <c r="J37" s="22"/>
    </row>
    <row r="38" spans="1:10" ht="13.5" thickBot="1" x14ac:dyDescent="0.25">
      <c r="A38" s="169"/>
      <c r="B38" s="127">
        <v>3</v>
      </c>
      <c r="C38" s="144"/>
      <c r="D38" s="122"/>
      <c r="E38" s="122"/>
      <c r="F38" s="23"/>
      <c r="G38" s="23"/>
      <c r="H38" s="23"/>
      <c r="I38" s="23"/>
      <c r="J38" s="23"/>
    </row>
    <row r="39" spans="1:10" ht="13.5" thickBot="1" x14ac:dyDescent="0.25">
      <c r="A39" s="169" t="s">
        <v>20</v>
      </c>
      <c r="B39" s="125">
        <v>1</v>
      </c>
      <c r="C39" s="142"/>
      <c r="D39" s="120"/>
      <c r="E39" s="120"/>
      <c r="F39" s="21"/>
      <c r="G39" s="21"/>
      <c r="H39" s="21"/>
      <c r="I39" s="21"/>
      <c r="J39" s="21"/>
    </row>
    <row r="40" spans="1:10" ht="13.5" thickBot="1" x14ac:dyDescent="0.25">
      <c r="A40" s="169"/>
      <c r="B40" s="126">
        <v>2</v>
      </c>
      <c r="C40" s="143"/>
      <c r="D40" s="121"/>
      <c r="E40" s="121"/>
      <c r="F40" s="22"/>
      <c r="G40" s="22"/>
      <c r="H40" s="22"/>
      <c r="I40" s="22"/>
      <c r="J40" s="22"/>
    </row>
    <row r="41" spans="1:10" ht="13.5" thickBot="1" x14ac:dyDescent="0.25">
      <c r="A41" s="169"/>
      <c r="B41" s="127">
        <v>3</v>
      </c>
      <c r="C41" s="144"/>
      <c r="D41" s="122"/>
      <c r="E41" s="122"/>
      <c r="F41" s="23"/>
      <c r="G41" s="23"/>
      <c r="H41" s="23"/>
      <c r="I41" s="23"/>
      <c r="J41" s="23"/>
    </row>
    <row r="42" spans="1:10" ht="13.5" thickBot="1" x14ac:dyDescent="0.25">
      <c r="A42" s="169" t="s">
        <v>21</v>
      </c>
      <c r="B42" s="125">
        <v>1</v>
      </c>
      <c r="C42" s="142"/>
      <c r="D42" s="120"/>
      <c r="E42" s="120"/>
      <c r="F42" s="21"/>
      <c r="G42" s="21"/>
      <c r="H42" s="21"/>
      <c r="I42" s="21"/>
      <c r="J42" s="21"/>
    </row>
    <row r="43" spans="1:10" ht="13.5" thickBot="1" x14ac:dyDescent="0.25">
      <c r="A43" s="169"/>
      <c r="B43" s="126">
        <v>2</v>
      </c>
      <c r="C43" s="143"/>
      <c r="D43" s="121"/>
      <c r="E43" s="121"/>
      <c r="F43" s="22"/>
      <c r="G43" s="22"/>
      <c r="H43" s="22"/>
      <c r="I43" s="22"/>
      <c r="J43" s="22"/>
    </row>
    <row r="44" spans="1:10" ht="13.5" thickBot="1" x14ac:dyDescent="0.25">
      <c r="A44" s="169"/>
      <c r="B44" s="127">
        <v>3</v>
      </c>
      <c r="C44" s="144"/>
      <c r="D44" s="122"/>
      <c r="E44" s="122"/>
      <c r="F44" s="23"/>
      <c r="G44" s="23"/>
      <c r="H44" s="23"/>
      <c r="I44" s="23"/>
      <c r="J44" s="23"/>
    </row>
    <row r="45" spans="1:10" ht="13.5" thickBot="1" x14ac:dyDescent="0.25">
      <c r="A45" s="169" t="s">
        <v>22</v>
      </c>
      <c r="B45" s="125">
        <v>1</v>
      </c>
      <c r="C45" s="142"/>
      <c r="D45" s="120"/>
      <c r="E45" s="120"/>
      <c r="F45" s="21"/>
      <c r="G45" s="21"/>
      <c r="H45" s="21"/>
      <c r="I45" s="21"/>
      <c r="J45" s="21"/>
    </row>
    <row r="46" spans="1:10" ht="13.5" thickBot="1" x14ac:dyDescent="0.25">
      <c r="A46" s="169"/>
      <c r="B46" s="126">
        <v>2</v>
      </c>
      <c r="C46" s="143"/>
      <c r="D46" s="121"/>
      <c r="E46" s="121"/>
      <c r="F46" s="22"/>
      <c r="G46" s="22"/>
      <c r="H46" s="22"/>
      <c r="I46" s="22"/>
      <c r="J46" s="22"/>
    </row>
    <row r="47" spans="1:10" ht="13.5" thickBot="1" x14ac:dyDescent="0.25">
      <c r="A47" s="169"/>
      <c r="B47" s="127">
        <v>3</v>
      </c>
      <c r="C47" s="144"/>
      <c r="D47" s="122"/>
      <c r="E47" s="122"/>
      <c r="F47" s="23"/>
      <c r="G47" s="23"/>
      <c r="H47" s="23"/>
      <c r="I47" s="23"/>
      <c r="J47" s="23"/>
    </row>
    <row r="48" spans="1:10" ht="13.5" thickBot="1" x14ac:dyDescent="0.25">
      <c r="A48" s="169" t="s">
        <v>23</v>
      </c>
      <c r="B48" s="125">
        <v>1</v>
      </c>
      <c r="C48" s="142"/>
      <c r="D48" s="120"/>
      <c r="E48" s="120"/>
      <c r="F48" s="21"/>
      <c r="G48" s="21"/>
      <c r="H48" s="21"/>
      <c r="I48" s="21"/>
      <c r="J48" s="21"/>
    </row>
    <row r="49" spans="1:10" ht="13.5" thickBot="1" x14ac:dyDescent="0.25">
      <c r="A49" s="169"/>
      <c r="B49" s="126">
        <v>2</v>
      </c>
      <c r="C49" s="143"/>
      <c r="D49" s="121"/>
      <c r="E49" s="121"/>
      <c r="F49" s="22"/>
      <c r="G49" s="22"/>
      <c r="H49" s="22"/>
      <c r="I49" s="22"/>
      <c r="J49" s="22"/>
    </row>
    <row r="50" spans="1:10" ht="13.5" thickBot="1" x14ac:dyDescent="0.25">
      <c r="A50" s="169"/>
      <c r="B50" s="127">
        <v>3</v>
      </c>
      <c r="C50" s="144"/>
      <c r="D50" s="122"/>
      <c r="E50" s="122"/>
      <c r="F50" s="23"/>
      <c r="G50" s="23"/>
      <c r="H50" s="23"/>
      <c r="I50" s="23"/>
      <c r="J50" s="23"/>
    </row>
    <row r="51" spans="1:10" ht="13.5" thickBot="1" x14ac:dyDescent="0.25">
      <c r="A51" s="169" t="s">
        <v>24</v>
      </c>
      <c r="B51" s="125">
        <v>1</v>
      </c>
      <c r="C51" s="142"/>
      <c r="D51" s="120"/>
      <c r="E51" s="120"/>
      <c r="F51" s="21"/>
      <c r="G51" s="21"/>
      <c r="H51" s="21"/>
      <c r="I51" s="21"/>
      <c r="J51" s="21"/>
    </row>
    <row r="52" spans="1:10" ht="13.5" thickBot="1" x14ac:dyDescent="0.25">
      <c r="A52" s="169"/>
      <c r="B52" s="126">
        <v>2</v>
      </c>
      <c r="C52" s="143"/>
      <c r="D52" s="121"/>
      <c r="E52" s="121"/>
      <c r="F52" s="22"/>
      <c r="G52" s="22"/>
      <c r="H52" s="22"/>
      <c r="I52" s="22"/>
      <c r="J52" s="22"/>
    </row>
    <row r="53" spans="1:10" ht="13.5" thickBot="1" x14ac:dyDescent="0.25">
      <c r="A53" s="169"/>
      <c r="B53" s="127">
        <v>3</v>
      </c>
      <c r="C53" s="144"/>
      <c r="D53" s="122"/>
      <c r="E53" s="122"/>
      <c r="F53" s="23"/>
      <c r="G53" s="23"/>
      <c r="H53" s="23"/>
      <c r="I53" s="23"/>
      <c r="J53" s="23"/>
    </row>
    <row r="54" spans="1:10" ht="13.5" thickBot="1" x14ac:dyDescent="0.25">
      <c r="A54" s="169" t="s">
        <v>25</v>
      </c>
      <c r="B54" s="125">
        <v>1</v>
      </c>
      <c r="C54" s="142"/>
      <c r="D54" s="120"/>
      <c r="E54" s="120"/>
      <c r="F54" s="21"/>
      <c r="G54" s="21"/>
      <c r="H54" s="21"/>
      <c r="I54" s="21"/>
      <c r="J54" s="21"/>
    </row>
    <row r="55" spans="1:10" ht="13.5" thickBot="1" x14ac:dyDescent="0.25">
      <c r="A55" s="169"/>
      <c r="B55" s="126">
        <v>2</v>
      </c>
      <c r="C55" s="143"/>
      <c r="D55" s="121"/>
      <c r="E55" s="121"/>
      <c r="F55" s="22"/>
      <c r="G55" s="22"/>
      <c r="H55" s="22"/>
      <c r="I55" s="22"/>
      <c r="J55" s="22"/>
    </row>
    <row r="56" spans="1:10" ht="13.5" thickBot="1" x14ac:dyDescent="0.25">
      <c r="A56" s="169"/>
      <c r="B56" s="127">
        <v>3</v>
      </c>
      <c r="C56" s="144"/>
      <c r="D56" s="122"/>
      <c r="E56" s="122"/>
      <c r="F56" s="23"/>
      <c r="G56" s="23"/>
      <c r="H56" s="23"/>
      <c r="I56" s="23"/>
      <c r="J56" s="23"/>
    </row>
    <row r="57" spans="1:10" ht="13.5" thickBot="1" x14ac:dyDescent="0.25">
      <c r="A57" s="169" t="s">
        <v>26</v>
      </c>
      <c r="B57" s="125">
        <v>1</v>
      </c>
      <c r="C57" s="142"/>
      <c r="D57" s="120"/>
      <c r="E57" s="120"/>
      <c r="F57" s="21"/>
      <c r="G57" s="21"/>
      <c r="H57" s="21"/>
      <c r="I57" s="21"/>
      <c r="J57" s="21"/>
    </row>
    <row r="58" spans="1:10" ht="13.5" thickBot="1" x14ac:dyDescent="0.25">
      <c r="A58" s="169"/>
      <c r="B58" s="126">
        <v>2</v>
      </c>
      <c r="C58" s="143"/>
      <c r="D58" s="121"/>
      <c r="E58" s="121"/>
      <c r="F58" s="22"/>
      <c r="G58" s="22"/>
      <c r="H58" s="22"/>
      <c r="I58" s="22"/>
      <c r="J58" s="22"/>
    </row>
    <row r="59" spans="1:10" ht="13.5" thickBot="1" x14ac:dyDescent="0.25">
      <c r="A59" s="169"/>
      <c r="B59" s="127">
        <v>3</v>
      </c>
      <c r="C59" s="144"/>
      <c r="D59" s="122"/>
      <c r="E59" s="122"/>
      <c r="F59" s="23"/>
      <c r="G59" s="23"/>
      <c r="H59" s="23"/>
      <c r="I59" s="23"/>
      <c r="J59" s="23"/>
    </row>
    <row r="60" spans="1:10" ht="13.5" thickBot="1" x14ac:dyDescent="0.25">
      <c r="A60" s="169" t="s">
        <v>27</v>
      </c>
      <c r="B60" s="125">
        <v>1</v>
      </c>
      <c r="C60" s="142"/>
      <c r="D60" s="120"/>
      <c r="E60" s="120"/>
      <c r="F60" s="21"/>
      <c r="G60" s="21"/>
      <c r="H60" s="21"/>
      <c r="I60" s="21"/>
      <c r="J60" s="21"/>
    </row>
    <row r="61" spans="1:10" ht="13.5" thickBot="1" x14ac:dyDescent="0.25">
      <c r="A61" s="169"/>
      <c r="B61" s="126">
        <v>2</v>
      </c>
      <c r="C61" s="143"/>
      <c r="D61" s="121"/>
      <c r="E61" s="121"/>
      <c r="F61" s="22"/>
      <c r="G61" s="22"/>
      <c r="H61" s="22"/>
      <c r="I61" s="22"/>
      <c r="J61" s="22"/>
    </row>
    <row r="62" spans="1:10" ht="13.5" thickBot="1" x14ac:dyDescent="0.25">
      <c r="A62" s="169"/>
      <c r="B62" s="127">
        <v>3</v>
      </c>
      <c r="C62" s="144"/>
      <c r="D62" s="122"/>
      <c r="E62" s="122"/>
      <c r="F62" s="23"/>
      <c r="G62" s="23"/>
      <c r="H62" s="23"/>
      <c r="I62" s="23"/>
      <c r="J62" s="23"/>
    </row>
    <row r="63" spans="1:10" ht="13.5" thickBot="1" x14ac:dyDescent="0.25">
      <c r="A63" s="169" t="s">
        <v>28</v>
      </c>
      <c r="B63" s="125">
        <v>1</v>
      </c>
      <c r="C63" s="142"/>
      <c r="D63" s="120"/>
      <c r="E63" s="120"/>
      <c r="F63" s="21"/>
      <c r="G63" s="21"/>
      <c r="H63" s="21"/>
      <c r="I63" s="21"/>
      <c r="J63" s="21"/>
    </row>
    <row r="64" spans="1:10" ht="13.5" thickBot="1" x14ac:dyDescent="0.25">
      <c r="A64" s="169"/>
      <c r="B64" s="126">
        <v>2</v>
      </c>
      <c r="C64" s="143"/>
      <c r="D64" s="121"/>
      <c r="E64" s="121"/>
      <c r="F64" s="22"/>
      <c r="G64" s="22"/>
      <c r="H64" s="22"/>
      <c r="I64" s="22"/>
      <c r="J64" s="22"/>
    </row>
    <row r="65" spans="1:10" ht="13.5" thickBot="1" x14ac:dyDescent="0.25">
      <c r="A65" s="179"/>
      <c r="B65" s="128">
        <v>3</v>
      </c>
      <c r="C65" s="144"/>
      <c r="D65" s="122"/>
      <c r="E65" s="122"/>
      <c r="F65" s="23"/>
      <c r="G65" s="23"/>
      <c r="H65" s="23"/>
      <c r="I65" s="23"/>
      <c r="J65" s="23"/>
    </row>
  </sheetData>
  <mergeCells count="25">
    <mergeCell ref="A51:A53"/>
    <mergeCell ref="A54:A56"/>
    <mergeCell ref="A57:A59"/>
    <mergeCell ref="A60:A62"/>
    <mergeCell ref="A63:A65"/>
    <mergeCell ref="A48:A50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12:A14"/>
    <mergeCell ref="A3:A4"/>
    <mergeCell ref="B3:B4"/>
    <mergeCell ref="C3:C4"/>
    <mergeCell ref="A1:J1"/>
    <mergeCell ref="D3:J3"/>
    <mergeCell ref="A6:A8"/>
    <mergeCell ref="A9:A11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headerFooter>
    <oddHeader xml:space="preserve">&amp;L&amp;G&amp;RVídeňská 1023, 69123 Pohořelice
tel: +420519424247, email: nutrivet@nutrivet.cz, web: www.nutrivet.cz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showGridLines="0" workbookViewId="0">
      <selection activeCell="E8" sqref="E8"/>
    </sheetView>
  </sheetViews>
  <sheetFormatPr defaultRowHeight="12.75" x14ac:dyDescent="0.2"/>
  <cols>
    <col min="3" max="3" width="18.5703125" customWidth="1"/>
  </cols>
  <sheetData>
    <row r="1" spans="1:9" x14ac:dyDescent="0.2">
      <c r="A1" s="180" t="s">
        <v>70</v>
      </c>
      <c r="B1" s="180"/>
      <c r="C1" s="180"/>
      <c r="D1" s="180"/>
      <c r="E1" s="180"/>
      <c r="F1" s="180"/>
      <c r="G1" s="180"/>
      <c r="H1" s="180"/>
      <c r="I1" s="180"/>
    </row>
    <row r="3" spans="1:9" x14ac:dyDescent="0.2">
      <c r="C3" s="181" t="s">
        <v>61</v>
      </c>
      <c r="D3" s="167"/>
      <c r="E3" s="167"/>
    </row>
    <row r="4" spans="1:9" x14ac:dyDescent="0.2">
      <c r="B4" s="1"/>
      <c r="C4" s="167"/>
      <c r="D4" s="167"/>
      <c r="E4" s="167"/>
      <c r="F4" s="2"/>
      <c r="G4" s="2"/>
      <c r="H4" s="3"/>
    </row>
    <row r="5" spans="1:9" x14ac:dyDescent="0.2">
      <c r="B5" s="4"/>
      <c r="C5" s="54"/>
      <c r="D5" s="54"/>
      <c r="E5" s="5"/>
      <c r="F5" s="5"/>
      <c r="G5" s="5"/>
      <c r="H5" s="6"/>
    </row>
    <row r="6" spans="1:9" ht="13.5" thickBot="1" x14ac:dyDescent="0.25">
      <c r="B6" s="4"/>
      <c r="C6" s="5"/>
      <c r="G6" s="55"/>
      <c r="H6" s="6"/>
    </row>
    <row r="7" spans="1:9" ht="16.5" thickBot="1" x14ac:dyDescent="0.3">
      <c r="B7" s="4"/>
      <c r="C7" s="46" t="s">
        <v>62</v>
      </c>
      <c r="D7" s="46"/>
      <c r="E7" s="50">
        <v>97</v>
      </c>
      <c r="G7" s="75" t="s">
        <v>12</v>
      </c>
      <c r="H7" s="6"/>
    </row>
    <row r="8" spans="1:9" x14ac:dyDescent="0.2">
      <c r="B8" s="4"/>
      <c r="C8" s="5"/>
      <c r="H8" s="6"/>
    </row>
    <row r="9" spans="1:9" x14ac:dyDescent="0.2">
      <c r="B9" s="7"/>
      <c r="C9" s="8"/>
      <c r="D9" s="8"/>
      <c r="E9" s="8"/>
      <c r="F9" s="8"/>
      <c r="G9" s="8"/>
      <c r="H9" s="9"/>
    </row>
  </sheetData>
  <sheetProtection password="A042" sheet="1"/>
  <mergeCells count="2">
    <mergeCell ref="A1:I1"/>
    <mergeCell ref="C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showGridLines="0" workbookViewId="0">
      <selection activeCell="E10" sqref="E10"/>
    </sheetView>
  </sheetViews>
  <sheetFormatPr defaultRowHeight="12.75" x14ac:dyDescent="0.2"/>
  <cols>
    <col min="1" max="1" width="5.5703125" customWidth="1"/>
    <col min="3" max="3" width="13.140625" customWidth="1"/>
    <col min="5" max="5" width="11.85546875" customWidth="1"/>
    <col min="6" max="6" width="7.7109375" customWidth="1"/>
    <col min="7" max="7" width="11.85546875" customWidth="1"/>
    <col min="11" max="11" width="9.140625" customWidth="1"/>
    <col min="12" max="12" width="9.140625" hidden="1" customWidth="1"/>
  </cols>
  <sheetData>
    <row r="1" spans="1:12" x14ac:dyDescent="0.2">
      <c r="A1" s="180" t="s">
        <v>53</v>
      </c>
      <c r="B1" s="180"/>
      <c r="C1" s="180"/>
      <c r="D1" s="180"/>
      <c r="E1" s="180"/>
      <c r="F1" s="180"/>
      <c r="G1" s="180"/>
      <c r="H1" s="180"/>
      <c r="I1" s="180"/>
    </row>
    <row r="3" spans="1:12" x14ac:dyDescent="0.2">
      <c r="C3" s="181" t="s">
        <v>45</v>
      </c>
      <c r="D3" s="167"/>
      <c r="E3" s="167"/>
    </row>
    <row r="4" spans="1:12" x14ac:dyDescent="0.2">
      <c r="B4" s="1"/>
      <c r="C4" s="167"/>
      <c r="D4" s="167"/>
      <c r="E4" s="167"/>
      <c r="F4" s="2"/>
      <c r="G4" s="2"/>
      <c r="H4" s="3"/>
    </row>
    <row r="5" spans="1:12" x14ac:dyDescent="0.2">
      <c r="B5" s="4"/>
      <c r="C5" s="54"/>
      <c r="D5" s="54"/>
      <c r="E5" s="5" t="s">
        <v>46</v>
      </c>
      <c r="F5" s="5"/>
      <c r="G5" s="5" t="s">
        <v>41</v>
      </c>
      <c r="H5" s="6"/>
      <c r="L5" t="s">
        <v>42</v>
      </c>
    </row>
    <row r="6" spans="1:12" ht="13.5" thickBot="1" x14ac:dyDescent="0.25">
      <c r="B6" s="4"/>
      <c r="C6" s="5"/>
      <c r="H6" s="6"/>
    </row>
    <row r="7" spans="1:12" ht="16.5" thickBot="1" x14ac:dyDescent="0.3">
      <c r="B7" s="4"/>
      <c r="C7" s="46" t="s">
        <v>37</v>
      </c>
      <c r="D7" s="46"/>
      <c r="E7" s="56"/>
      <c r="G7" s="50">
        <v>0.6</v>
      </c>
      <c r="H7" s="6"/>
    </row>
    <row r="8" spans="1:12" x14ac:dyDescent="0.2">
      <c r="B8" s="4"/>
      <c r="H8" s="6"/>
    </row>
    <row r="9" spans="1:12" ht="13.5" thickBot="1" x14ac:dyDescent="0.25">
      <c r="B9" s="4"/>
      <c r="H9" s="6"/>
    </row>
    <row r="10" spans="1:12" ht="16.5" thickBot="1" x14ac:dyDescent="0.3">
      <c r="B10" s="4"/>
      <c r="C10" s="46" t="s">
        <v>38</v>
      </c>
      <c r="D10" s="46"/>
      <c r="E10" s="51">
        <v>30</v>
      </c>
      <c r="G10" s="51">
        <v>0.7</v>
      </c>
      <c r="H10" s="6"/>
      <c r="L10">
        <f>E10*G10</f>
        <v>21</v>
      </c>
    </row>
    <row r="11" spans="1:12" x14ac:dyDescent="0.2">
      <c r="B11" s="4"/>
      <c r="E11" s="57"/>
      <c r="H11" s="6"/>
    </row>
    <row r="12" spans="1:12" ht="13.5" thickBot="1" x14ac:dyDescent="0.25">
      <c r="B12" s="4"/>
      <c r="D12" s="5"/>
      <c r="E12" s="55"/>
      <c r="H12" s="6"/>
    </row>
    <row r="13" spans="1:12" ht="16.5" thickBot="1" x14ac:dyDescent="0.3">
      <c r="B13" s="4"/>
      <c r="C13" s="46" t="s">
        <v>8</v>
      </c>
      <c r="D13" s="46"/>
      <c r="E13" s="61"/>
      <c r="G13" s="52">
        <v>0.69</v>
      </c>
      <c r="H13" s="6"/>
    </row>
    <row r="14" spans="1:12" x14ac:dyDescent="0.2">
      <c r="B14" s="4"/>
      <c r="C14" s="62"/>
      <c r="D14" s="47"/>
      <c r="E14" s="63"/>
      <c r="F14" s="62"/>
      <c r="G14" s="62"/>
      <c r="H14" s="6"/>
    </row>
    <row r="15" spans="1:12" ht="13.5" thickBot="1" x14ac:dyDescent="0.25">
      <c r="B15" s="4"/>
      <c r="E15" s="57"/>
      <c r="H15" s="6"/>
    </row>
    <row r="16" spans="1:12" ht="16.5" thickBot="1" x14ac:dyDescent="0.3">
      <c r="B16" s="4"/>
      <c r="C16" s="46" t="s">
        <v>47</v>
      </c>
      <c r="D16" s="46"/>
      <c r="E16" s="64"/>
      <c r="G16" s="52">
        <v>0.79</v>
      </c>
      <c r="H16" s="6"/>
      <c r="K16" s="17"/>
    </row>
    <row r="17" spans="2:10" x14ac:dyDescent="0.2">
      <c r="B17" s="4"/>
      <c r="C17" s="5"/>
      <c r="H17" s="6"/>
    </row>
    <row r="18" spans="2:10" x14ac:dyDescent="0.2">
      <c r="B18" s="7"/>
      <c r="C18" s="8"/>
      <c r="D18" s="8"/>
      <c r="E18" s="8"/>
      <c r="F18" s="8"/>
      <c r="G18" s="8"/>
      <c r="H18" s="9"/>
    </row>
    <row r="21" spans="2:10" x14ac:dyDescent="0.2">
      <c r="C21" s="181" t="s">
        <v>48</v>
      </c>
      <c r="D21" s="167"/>
      <c r="E21" s="167"/>
    </row>
    <row r="22" spans="2:10" x14ac:dyDescent="0.2">
      <c r="B22" s="1"/>
      <c r="C22" s="167"/>
      <c r="D22" s="167"/>
      <c r="E22" s="167"/>
      <c r="F22" s="2"/>
      <c r="G22" s="2"/>
      <c r="H22" s="3"/>
    </row>
    <row r="23" spans="2:10" x14ac:dyDescent="0.2">
      <c r="B23" s="4"/>
      <c r="C23" s="54"/>
      <c r="D23" s="54"/>
      <c r="E23" s="5" t="s">
        <v>49</v>
      </c>
      <c r="F23" s="5"/>
      <c r="G23" s="5" t="s">
        <v>50</v>
      </c>
      <c r="H23" s="6"/>
    </row>
    <row r="24" spans="2:10" ht="13.5" thickBot="1" x14ac:dyDescent="0.25">
      <c r="B24" s="4"/>
      <c r="C24" s="5"/>
      <c r="H24" s="6"/>
    </row>
    <row r="25" spans="2:10" ht="16.5" thickBot="1" x14ac:dyDescent="0.3">
      <c r="B25" s="4"/>
      <c r="C25" s="46" t="s">
        <v>37</v>
      </c>
      <c r="D25" s="46"/>
      <c r="E25" s="58">
        <v>5.8799999999999998E-3</v>
      </c>
      <c r="G25" s="56"/>
      <c r="H25" s="6"/>
    </row>
    <row r="26" spans="2:10" x14ac:dyDescent="0.2">
      <c r="B26" s="4"/>
      <c r="H26" s="6"/>
    </row>
    <row r="27" spans="2:10" ht="13.5" thickBot="1" x14ac:dyDescent="0.25">
      <c r="B27" s="4"/>
      <c r="H27" s="6"/>
    </row>
    <row r="28" spans="2:10" ht="16.5" thickBot="1" x14ac:dyDescent="0.3">
      <c r="B28" s="4"/>
      <c r="C28" s="46" t="s">
        <v>51</v>
      </c>
      <c r="D28" s="46"/>
      <c r="E28" s="59">
        <v>1.9179999999999999E-2</v>
      </c>
      <c r="G28" s="59">
        <v>1.549E-2</v>
      </c>
      <c r="H28" s="6"/>
    </row>
    <row r="29" spans="2:10" x14ac:dyDescent="0.2">
      <c r="B29" s="4"/>
      <c r="D29" s="5"/>
      <c r="E29" s="5"/>
      <c r="H29" s="6"/>
      <c r="J29" s="57"/>
    </row>
    <row r="30" spans="2:10" ht="13.5" thickBot="1" x14ac:dyDescent="0.25">
      <c r="B30" s="4"/>
      <c r="H30" s="6"/>
    </row>
    <row r="31" spans="2:10" ht="16.5" thickBot="1" x14ac:dyDescent="0.3">
      <c r="B31" s="4"/>
      <c r="C31" s="46" t="s">
        <v>52</v>
      </c>
      <c r="D31" s="46"/>
      <c r="E31" s="60">
        <v>-0.15</v>
      </c>
      <c r="G31" s="65"/>
      <c r="H31" s="6"/>
    </row>
    <row r="32" spans="2:10" ht="15.75" x14ac:dyDescent="0.25">
      <c r="B32" s="4"/>
      <c r="C32" s="46"/>
      <c r="D32" s="46"/>
      <c r="E32" s="65"/>
      <c r="G32" s="65"/>
      <c r="H32" s="6"/>
    </row>
    <row r="33" spans="2:8" x14ac:dyDescent="0.2">
      <c r="B33" s="7"/>
      <c r="C33" s="8"/>
      <c r="D33" s="8"/>
      <c r="E33" s="8"/>
      <c r="F33" s="8"/>
      <c r="G33" s="8"/>
      <c r="H33" s="9"/>
    </row>
  </sheetData>
  <sheetProtection password="A042" sheet="1"/>
  <mergeCells count="3">
    <mergeCell ref="C3:E4"/>
    <mergeCell ref="C21:E22"/>
    <mergeCell ref="A1:I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6"/>
  <sheetViews>
    <sheetView showGridLines="0" topLeftCell="D1" zoomScale="90" zoomScaleNormal="90" workbookViewId="0">
      <selection activeCell="O25" sqref="O25"/>
    </sheetView>
  </sheetViews>
  <sheetFormatPr defaultColWidth="11.5703125" defaultRowHeight="12.75" x14ac:dyDescent="0.2"/>
  <cols>
    <col min="1" max="3" width="7.5703125" customWidth="1"/>
    <col min="4" max="4" width="13" customWidth="1"/>
    <col min="5" max="16" width="8.7109375" customWidth="1"/>
    <col min="17" max="17" width="20.5703125" customWidth="1"/>
    <col min="18" max="18" width="11" customWidth="1"/>
    <col min="19" max="19" width="16.42578125" customWidth="1"/>
    <col min="20" max="20" width="10.85546875" customWidth="1"/>
    <col min="21" max="22" width="7.5703125" customWidth="1"/>
    <col min="23" max="23" width="10.42578125" customWidth="1"/>
    <col min="24" max="25" width="9.28515625" customWidth="1"/>
  </cols>
  <sheetData>
    <row r="1" spans="1:25" x14ac:dyDescent="0.2">
      <c r="A1" s="182" t="str">
        <f>'Vstupy hybridů NIRs'!A1:C1</f>
        <v xml:space="preserve">Analýza NIR -  (model) </v>
      </c>
      <c r="B1" s="182"/>
      <c r="C1" s="182"/>
    </row>
    <row r="3" spans="1:25" ht="12.75" customHeight="1" x14ac:dyDescent="0.2">
      <c r="A3" s="183" t="s">
        <v>4</v>
      </c>
      <c r="B3" s="183" t="s">
        <v>5</v>
      </c>
      <c r="C3" s="183" t="s">
        <v>75</v>
      </c>
      <c r="D3" s="198" t="s">
        <v>72</v>
      </c>
      <c r="E3" s="190" t="s">
        <v>30</v>
      </c>
      <c r="F3" s="193"/>
      <c r="G3" s="190"/>
      <c r="H3" s="190"/>
      <c r="I3" s="190"/>
      <c r="J3" s="190"/>
      <c r="K3" s="190"/>
      <c r="L3" s="190"/>
      <c r="M3" s="190"/>
      <c r="N3" s="190"/>
      <c r="O3" s="190"/>
      <c r="P3" s="191"/>
      <c r="Q3" s="67" t="s">
        <v>31</v>
      </c>
      <c r="R3" s="189" t="s">
        <v>54</v>
      </c>
      <c r="S3" s="190"/>
      <c r="T3" s="191"/>
      <c r="U3" s="192" t="s">
        <v>7</v>
      </c>
      <c r="V3" s="189"/>
      <c r="W3" s="194" t="s">
        <v>77</v>
      </c>
      <c r="X3" s="187" t="s">
        <v>32</v>
      </c>
      <c r="Y3" s="188"/>
    </row>
    <row r="4" spans="1:25" x14ac:dyDescent="0.2">
      <c r="A4" s="183"/>
      <c r="B4" s="183"/>
      <c r="C4" s="183"/>
      <c r="D4" s="199"/>
      <c r="E4" s="112" t="s">
        <v>6</v>
      </c>
      <c r="F4" s="130" t="s">
        <v>57</v>
      </c>
      <c r="G4" s="185" t="s">
        <v>39</v>
      </c>
      <c r="H4" s="186"/>
      <c r="I4" s="76" t="s">
        <v>8</v>
      </c>
      <c r="J4" s="196" t="s">
        <v>59</v>
      </c>
      <c r="K4" s="197"/>
      <c r="L4" s="68" t="s">
        <v>9</v>
      </c>
      <c r="M4" s="196" t="s">
        <v>37</v>
      </c>
      <c r="N4" s="197"/>
      <c r="O4" s="196" t="s">
        <v>40</v>
      </c>
      <c r="P4" s="197"/>
      <c r="Q4" s="68" t="s">
        <v>9</v>
      </c>
      <c r="R4" s="69" t="s">
        <v>43</v>
      </c>
      <c r="S4" s="69" t="s">
        <v>44</v>
      </c>
      <c r="T4" s="69" t="s">
        <v>55</v>
      </c>
      <c r="U4" s="68" t="s">
        <v>11</v>
      </c>
      <c r="V4" s="145" t="s">
        <v>56</v>
      </c>
      <c r="W4" s="195"/>
      <c r="X4" s="187"/>
      <c r="Y4" s="188"/>
    </row>
    <row r="5" spans="1:25" x14ac:dyDescent="0.2">
      <c r="A5" s="70"/>
      <c r="B5" s="70"/>
      <c r="C5" s="70" t="s">
        <v>33</v>
      </c>
      <c r="D5" s="70" t="s">
        <v>33</v>
      </c>
      <c r="E5" s="70" t="s">
        <v>12</v>
      </c>
      <c r="F5" s="129" t="s">
        <v>12</v>
      </c>
      <c r="G5" s="70" t="s">
        <v>74</v>
      </c>
      <c r="H5" s="70" t="s">
        <v>12</v>
      </c>
      <c r="I5" s="70" t="s">
        <v>74</v>
      </c>
      <c r="J5" s="70" t="s">
        <v>74</v>
      </c>
      <c r="K5" s="71" t="s">
        <v>12</v>
      </c>
      <c r="L5" s="71" t="s">
        <v>12</v>
      </c>
      <c r="M5" s="70" t="s">
        <v>74</v>
      </c>
      <c r="N5" s="70" t="s">
        <v>12</v>
      </c>
      <c r="O5" s="70" t="s">
        <v>74</v>
      </c>
      <c r="P5" s="70" t="s">
        <v>12</v>
      </c>
      <c r="Q5" s="71" t="s">
        <v>12</v>
      </c>
      <c r="R5" s="71"/>
      <c r="S5" s="72"/>
      <c r="T5" s="71"/>
      <c r="U5" s="70" t="s">
        <v>13</v>
      </c>
      <c r="V5" s="148" t="s">
        <v>13</v>
      </c>
      <c r="W5" s="151" t="s">
        <v>78</v>
      </c>
      <c r="X5" s="149" t="s">
        <v>34</v>
      </c>
      <c r="Y5" s="71" t="s">
        <v>35</v>
      </c>
    </row>
    <row r="6" spans="1:25" x14ac:dyDescent="0.2">
      <c r="A6" s="184" t="str">
        <f>'Vstupy hybridů NIRs'!A6</f>
        <v>V 1</v>
      </c>
      <c r="B6" s="70">
        <f>'Vstupy hybridů NIRs'!B6</f>
        <v>1</v>
      </c>
      <c r="C6" s="71">
        <f>'Vstupy hybridů NIRs'!C6</f>
        <v>11.41</v>
      </c>
      <c r="D6" s="131">
        <f t="shared" ref="D6:D37" si="0">IF(AND(ISNUMBER(C6),ISNUMBER(E6)),C6*E6/100,"")</f>
        <v>3.4960239999999998</v>
      </c>
      <c r="E6" s="131">
        <f>IF(ISNUMBER('Vstupy hybridů NIRs'!D6),'Vstupy hybridů NIRs'!D6,"")</f>
        <v>30.64</v>
      </c>
      <c r="F6" s="131">
        <f>IF(ISNUMBER('Vstupy hybridů NIRs'!E6),'Vstupy hybridů NIRs'!E6,"")</f>
        <v>32.22</v>
      </c>
      <c r="G6" s="131">
        <f>IF(AND(ISNUMBER(M6),ISNUMBER(O6),ISNUMBER(I6),ISNUMBER('Konstanty výpočtu NEL'!$E$10)),1000-(M6+O6+I6+'Konstanty výpočtu NEL'!$E$10),"")</f>
        <v>605.09699999999998</v>
      </c>
      <c r="H6" s="131">
        <f>IF(ISNUMBER(G6),G6/10,"")</f>
        <v>60.509699999999995</v>
      </c>
      <c r="I6" s="131">
        <f>IF(AND(ISNUMBER(J6),ISNUMBER('Konstanty výpočtů'!$E$7)),J6*'Konstanty výpočtů'!$E$7/100,"")</f>
        <v>252.10299999999998</v>
      </c>
      <c r="J6" s="131">
        <f>IF(ISNUMBER(K6),K6*10,"")</f>
        <v>259.89999999999998</v>
      </c>
      <c r="K6" s="131">
        <f>IF('Vstupy hybridů NIRs'!G6,'Vstupy hybridů NIRs'!G6,"")</f>
        <v>25.99</v>
      </c>
      <c r="L6" s="131">
        <f>IF('Vstupy hybridů NIRs'!H6,'Vstupy hybridů NIRs'!H6,"")</f>
        <v>38.270000000000003</v>
      </c>
      <c r="M6" s="131">
        <f>IF(ISNUMBER(N6),N6*10,"")</f>
        <v>67.8</v>
      </c>
      <c r="N6" s="131">
        <f>IF(ISNUMBER('Vstupy hybridů NIRs'!F6),'Vstupy hybridů NIRs'!F6,"")</f>
        <v>6.78</v>
      </c>
      <c r="O6" s="131">
        <f>IF(ISNUMBER(P6),P6*10,"")</f>
        <v>45</v>
      </c>
      <c r="P6" s="131">
        <f>IF(ISNUMBER('Vstupy hybridů NIRs'!I6),'Vstupy hybridů NIRs'!I6,"")</f>
        <v>4.5</v>
      </c>
      <c r="Q6" s="131">
        <f>IF(ISNUMBER('Vstupy hybridů NIRs'!J6),'Vstupy hybridů NIRs'!J6,"")</f>
        <v>55</v>
      </c>
      <c r="R6" s="131">
        <f>IF(AND(ISNUMBER(M6),ISNUMBER(O6),ISNUMBER('Konstanty výpočtu NEL'!$E$25),ISNUMBER('Konstanty výpočtu NEL'!$E$28),ISNUMBER('Konstanty výpočtu NEL'!$E$31)),M6*'Konstanty výpočtu NEL'!$E$25+(1000-O6)*'Konstanty výpočtu NEL'!$E$28+'Konstanty výpočtu NEL'!$E$31,"")</f>
        <v>18.565564000000002</v>
      </c>
      <c r="S6" s="131">
        <f>IF(AND(ISNUMBER(M6),ISNUMBER('Konstanty výpočtu NEL'!$G$7),ISNUMBER('Konstanty výpočtu NEL'!$L$10),ISNUMBER(I6),ISNUMBER(Q6),ISNUMBER(G6),ISNUMBER('Konstanty výpočtu NEL'!$G$16)),'Konstanty výpočtu NEL'!$G$28*(M6*'Konstanty výpočtu NEL'!$G$7+'Konstanty výpočtu NEL'!$L$10+I6*Q6/100+G6*'Konstanty výpočtu NEL'!$G$16),"")</f>
        <v>10.507847207200001</v>
      </c>
      <c r="T6" s="131">
        <f>IF(AND(ISNUMBER(M6),ISNUMBER('Konstanty výpočtu NEL'!$G$7),ISNUMBER('Konstanty výpočtu NEL'!$L$10),ISNUMBER(I6),ISNUMBER('Konstanty výpočtu NEL'!$G$13),ISNUMBER(G6),ISNUMBER('Konstanty výpočtu NEL'!$G$16)),'Konstanty výpočtu NEL'!$G$28*(M6*'Konstanty výpočtu NEL'!$G$7+'Konstanty výpočtu NEL'!$L$10+I6*'Konstanty výpočtu NEL'!$G$13+G6*'Konstanty výpočtu NEL'!$G$16),"")</f>
        <v>11.054557772999999</v>
      </c>
      <c r="U6" s="131">
        <f>IF(AND(ISNUMBER(R6),ISNUMBER(S6)),S6*(0.463+0.24*S6/R6),"")</f>
        <v>6.2924836300850231</v>
      </c>
      <c r="V6" s="131">
        <f>IF(AND(ISNUMBER(R6),ISNUMBER(T6)),T6*(0.463+0.24*T6/R6),"")</f>
        <v>6.6980010751719163</v>
      </c>
      <c r="W6" s="150">
        <f>IF(AND(ISNUMBER(N6),ISNUMBER(H6),ISNUMBER(I6),ISNUMBER(P6),ISNUMBER('Konstanty výpočtu NEL'!$E$10)),(15.27*N6+28.38*'Konstanty výpočtu NEL'!$E$10/10+1.12*H6+4.54*I6/10)*(100-P6)/100,"")</f>
        <v>354.20589582999992</v>
      </c>
      <c r="X6" s="132">
        <f t="shared" ref="X6:X37" si="1">IF(AND(ISNUMBER(U6),ISNUMBER(D6)),U6*D6/3.17,"")</f>
        <v>6.9396447288278749</v>
      </c>
      <c r="Y6" s="132">
        <f>IF(ISNUMBER(U6),U6*1000/3.17,"")</f>
        <v>1985.0106088596287</v>
      </c>
    </row>
    <row r="7" spans="1:25" x14ac:dyDescent="0.2">
      <c r="A7" s="184"/>
      <c r="B7" s="70">
        <f>'Vstupy hybridů NIRs'!B7</f>
        <v>2</v>
      </c>
      <c r="C7" s="71">
        <f>'Vstupy hybridů NIRs'!C7</f>
        <v>11.41</v>
      </c>
      <c r="D7" s="131">
        <f t="shared" si="0"/>
        <v>3.4960239999999998</v>
      </c>
      <c r="E7" s="131">
        <f>IF(ISNUMBER('Vstupy hybridů NIRs'!D7),'Vstupy hybridů NIRs'!D7,"")</f>
        <v>30.64</v>
      </c>
      <c r="F7" s="131">
        <f>IF(ISNUMBER('Vstupy hybridů NIRs'!E7),'Vstupy hybridů NIRs'!E7,"")</f>
        <v>32.22</v>
      </c>
      <c r="G7" s="131">
        <f>IF(AND(ISNUMBER(M7),ISNUMBER(O7),ISNUMBER(I7),ISNUMBER('Konstanty výpočtu NEL'!$E$10)),1000-(M7+O7+I7+'Konstanty výpočtu NEL'!$E$10),"")</f>
        <v>605.09699999999998</v>
      </c>
      <c r="H7" s="131">
        <f t="shared" ref="H7:H65" si="2">IF(ISNUMBER(G7),G7/10,"")</f>
        <v>60.509699999999995</v>
      </c>
      <c r="I7" s="131">
        <f>IF(AND(ISNUMBER(J7),ISNUMBER('Konstanty výpočtů'!$E$7)),J7*'Konstanty výpočtů'!$E$7/100,"")</f>
        <v>252.10299999999998</v>
      </c>
      <c r="J7" s="131">
        <f t="shared" ref="J7:J65" si="3">IF(ISNUMBER(K7),K7*10,"")</f>
        <v>259.89999999999998</v>
      </c>
      <c r="K7" s="131">
        <f>IF('Vstupy hybridů NIRs'!G7,'Vstupy hybridů NIRs'!G7,"")</f>
        <v>25.99</v>
      </c>
      <c r="L7" s="131">
        <f>IF('Vstupy hybridů NIRs'!H7,'Vstupy hybridů NIRs'!H7,"")</f>
        <v>38.270000000000003</v>
      </c>
      <c r="M7" s="131">
        <f t="shared" ref="M7:M65" si="4">IF(ISNUMBER(N7),N7*10,"")</f>
        <v>67.8</v>
      </c>
      <c r="N7" s="131">
        <f>IF(ISNUMBER('Vstupy hybridů NIRs'!F7),'Vstupy hybridů NIRs'!F7,"")</f>
        <v>6.78</v>
      </c>
      <c r="O7" s="131">
        <f t="shared" ref="O7:O65" si="5">IF(ISNUMBER(P7),P7*10,"")</f>
        <v>45</v>
      </c>
      <c r="P7" s="131">
        <f>IF(ISNUMBER('Vstupy hybridů NIRs'!I7),'Vstupy hybridů NIRs'!I7,"")</f>
        <v>4.5</v>
      </c>
      <c r="Q7" s="131">
        <f>IF(ISNUMBER('Vstupy hybridů NIRs'!J7),'Vstupy hybridů NIRs'!J7,"")</f>
        <v>55</v>
      </c>
      <c r="R7" s="131">
        <f>IF(AND(ISNUMBER(M7),ISNUMBER(O7),ISNUMBER('Konstanty výpočtu NEL'!$E$25),ISNUMBER('Konstanty výpočtu NEL'!$E$28),ISNUMBER('Konstanty výpočtu NEL'!$E$31)),M7*'Konstanty výpočtu NEL'!$E$25+(1000-O7)*'Konstanty výpočtu NEL'!$E$28+'Konstanty výpočtu NEL'!$E$31,"")</f>
        <v>18.565564000000002</v>
      </c>
      <c r="S7" s="131">
        <f>IF(AND(ISNUMBER(M7),ISNUMBER('Konstanty výpočtu NEL'!$G$7),ISNUMBER('Konstanty výpočtu NEL'!$L$10),ISNUMBER(I7),ISNUMBER(Q7),ISNUMBER(G7),ISNUMBER('Konstanty výpočtu NEL'!$G$16)),'Konstanty výpočtu NEL'!$G$28*(M7*'Konstanty výpočtu NEL'!$G$7+'Konstanty výpočtu NEL'!$L$10+I7*Q7/100+G7*'Konstanty výpočtu NEL'!$G$16),"")</f>
        <v>10.507847207200001</v>
      </c>
      <c r="T7" s="131">
        <f>IF(AND(ISNUMBER(M7),ISNUMBER('Konstanty výpočtu NEL'!$G$7),ISNUMBER('Konstanty výpočtu NEL'!$L$10),ISNUMBER(I7),ISNUMBER('Konstanty výpočtu NEL'!$G$13),ISNUMBER(G7),ISNUMBER('Konstanty výpočtu NEL'!$G$16)),'Konstanty výpočtu NEL'!$G$28*(M7*'Konstanty výpočtu NEL'!$G$7+'Konstanty výpočtu NEL'!$L$10+I7*'Konstanty výpočtu NEL'!$G$13+G7*'Konstanty výpočtu NEL'!$G$16),"")</f>
        <v>11.054557772999999</v>
      </c>
      <c r="U7" s="131">
        <f t="shared" ref="U7:U65" si="6">IF(AND(ISNUMBER(R7),ISNUMBER(S7)),S7*(0.463+0.24*S7/R7),"")</f>
        <v>6.2924836300850231</v>
      </c>
      <c r="V7" s="131">
        <f t="shared" ref="V7:V65" si="7">IF(AND(ISNUMBER(R7),ISNUMBER(T7)),T7*(0.463+0.24*T7/R7),"")</f>
        <v>6.6980010751719163</v>
      </c>
      <c r="W7" s="150">
        <f>IF(AND(ISNUMBER(N7),ISNUMBER(H7),ISNUMBER(I7),ISNUMBER(P7),ISNUMBER('Konstanty výpočtu NEL'!$E$10)),(15.27*N7+28.38*'Konstanty výpočtu NEL'!$E$10/10+1.12*H7+4.54*I7/10)*(100-P7)/100,"")</f>
        <v>354.20589582999992</v>
      </c>
      <c r="X7" s="132">
        <f t="shared" si="1"/>
        <v>6.9396447288278749</v>
      </c>
      <c r="Y7" s="132">
        <f t="shared" ref="Y7:Y65" si="8">IF(ISNUMBER(U7),U7*1000/3.17,"")</f>
        <v>1985.0106088596287</v>
      </c>
    </row>
    <row r="8" spans="1:25" x14ac:dyDescent="0.2">
      <c r="A8" s="184"/>
      <c r="B8" s="70">
        <f>'Vstupy hybridů NIRs'!B8</f>
        <v>3</v>
      </c>
      <c r="C8" s="71">
        <f>'Vstupy hybridů NIRs'!C8</f>
        <v>11.41</v>
      </c>
      <c r="D8" s="131">
        <f t="shared" si="0"/>
        <v>3.4960239999999998</v>
      </c>
      <c r="E8" s="131">
        <f>IF(ISNUMBER('Vstupy hybridů NIRs'!D8),'Vstupy hybridů NIRs'!D8,"")</f>
        <v>30.64</v>
      </c>
      <c r="F8" s="131">
        <f>IF(ISNUMBER('Vstupy hybridů NIRs'!E8),'Vstupy hybridů NIRs'!E8,"")</f>
        <v>32.22</v>
      </c>
      <c r="G8" s="131">
        <f>IF(AND(ISNUMBER(M8),ISNUMBER(O8),ISNUMBER(I8),ISNUMBER('Konstanty výpočtu NEL'!$E$10)),1000-(M8+O8+I8+'Konstanty výpočtu NEL'!$E$10),"")</f>
        <v>605.09699999999998</v>
      </c>
      <c r="H8" s="131">
        <f t="shared" si="2"/>
        <v>60.509699999999995</v>
      </c>
      <c r="I8" s="131">
        <f>IF(AND(ISNUMBER(J8),ISNUMBER('Konstanty výpočtů'!$E$7)),J8*'Konstanty výpočtů'!$E$7/100,"")</f>
        <v>252.10299999999998</v>
      </c>
      <c r="J8" s="131">
        <f t="shared" si="3"/>
        <v>259.89999999999998</v>
      </c>
      <c r="K8" s="131">
        <f>IF('Vstupy hybridů NIRs'!G8,'Vstupy hybridů NIRs'!G8,"")</f>
        <v>25.99</v>
      </c>
      <c r="L8" s="131">
        <f>IF('Vstupy hybridů NIRs'!H8,'Vstupy hybridů NIRs'!H8,"")</f>
        <v>38.270000000000003</v>
      </c>
      <c r="M8" s="131">
        <f t="shared" si="4"/>
        <v>67.8</v>
      </c>
      <c r="N8" s="131">
        <f>IF(ISNUMBER('Vstupy hybridů NIRs'!F8),'Vstupy hybridů NIRs'!F8,"")</f>
        <v>6.78</v>
      </c>
      <c r="O8" s="131">
        <f t="shared" si="5"/>
        <v>45</v>
      </c>
      <c r="P8" s="131">
        <f>IF(ISNUMBER('Vstupy hybridů NIRs'!I8),'Vstupy hybridů NIRs'!I8,"")</f>
        <v>4.5</v>
      </c>
      <c r="Q8" s="131">
        <f>IF(ISNUMBER('Vstupy hybridů NIRs'!J8),'Vstupy hybridů NIRs'!J8,"")</f>
        <v>55</v>
      </c>
      <c r="R8" s="131">
        <f>IF(AND(ISNUMBER(M8),ISNUMBER(O8),ISNUMBER('Konstanty výpočtu NEL'!$E$25),ISNUMBER('Konstanty výpočtu NEL'!$E$28),ISNUMBER('Konstanty výpočtu NEL'!$E$31)),M8*'Konstanty výpočtu NEL'!$E$25+(1000-O8)*'Konstanty výpočtu NEL'!$E$28+'Konstanty výpočtu NEL'!$E$31,"")</f>
        <v>18.565564000000002</v>
      </c>
      <c r="S8" s="131">
        <f>IF(AND(ISNUMBER(M8),ISNUMBER('Konstanty výpočtu NEL'!$G$7),ISNUMBER('Konstanty výpočtu NEL'!$L$10),ISNUMBER(I8),ISNUMBER(Q8),ISNUMBER(G8),ISNUMBER('Konstanty výpočtu NEL'!$G$16)),'Konstanty výpočtu NEL'!$G$28*(M8*'Konstanty výpočtu NEL'!$G$7+'Konstanty výpočtu NEL'!$L$10+I8*Q8/100+G8*'Konstanty výpočtu NEL'!$G$16),"")</f>
        <v>10.507847207200001</v>
      </c>
      <c r="T8" s="131">
        <f>IF(AND(ISNUMBER(M8),ISNUMBER('Konstanty výpočtu NEL'!$G$7),ISNUMBER('Konstanty výpočtu NEL'!$L$10),ISNUMBER(I8),ISNUMBER('Konstanty výpočtu NEL'!$G$13),ISNUMBER(G8),ISNUMBER('Konstanty výpočtu NEL'!$G$16)),'Konstanty výpočtu NEL'!$G$28*(M8*'Konstanty výpočtu NEL'!$G$7+'Konstanty výpočtu NEL'!$L$10+I8*'Konstanty výpočtu NEL'!$G$13+G8*'Konstanty výpočtu NEL'!$G$16),"")</f>
        <v>11.054557772999999</v>
      </c>
      <c r="U8" s="131">
        <f t="shared" si="6"/>
        <v>6.2924836300850231</v>
      </c>
      <c r="V8" s="131">
        <f t="shared" si="7"/>
        <v>6.6980010751719163</v>
      </c>
      <c r="W8" s="150">
        <f>IF(AND(ISNUMBER(N8),ISNUMBER(H8),ISNUMBER(I8),ISNUMBER(P8),ISNUMBER('Konstanty výpočtu NEL'!$E$10)),(15.27*N8+28.38*'Konstanty výpočtu NEL'!$E$10/10+1.12*H8+4.54*I8/10)*(100-P8)/100,"")</f>
        <v>354.20589582999992</v>
      </c>
      <c r="X8" s="132">
        <f t="shared" si="1"/>
        <v>6.9396447288278749</v>
      </c>
      <c r="Y8" s="132">
        <f t="shared" si="8"/>
        <v>1985.0106088596287</v>
      </c>
    </row>
    <row r="9" spans="1:25" ht="12.75" customHeight="1" x14ac:dyDescent="0.2">
      <c r="A9" s="184" t="str">
        <f>'Vstupy hybridů NIRs'!A9</f>
        <v>V 2</v>
      </c>
      <c r="B9" s="70">
        <f>'Vstupy hybridů NIRs'!B9</f>
        <v>1</v>
      </c>
      <c r="C9" s="71">
        <f>'Vstupy hybridů NIRs'!C9</f>
        <v>11.41</v>
      </c>
      <c r="D9" s="131">
        <f t="shared" si="0"/>
        <v>3.4960239999999998</v>
      </c>
      <c r="E9" s="131">
        <f>IF(ISNUMBER('Vstupy hybridů NIRs'!D9),'Vstupy hybridů NIRs'!D9,"")</f>
        <v>30.64</v>
      </c>
      <c r="F9" s="131">
        <f>IF(ISNUMBER('Vstupy hybridů NIRs'!E9),'Vstupy hybridů NIRs'!E9,"")</f>
        <v>32.22</v>
      </c>
      <c r="G9" s="131">
        <f>IF(AND(ISNUMBER(M9),ISNUMBER(O9),ISNUMBER(I9),ISNUMBER('Konstanty výpočtu NEL'!$E$10)),1000-(M9+O9+I9+'Konstanty výpočtu NEL'!$E$10),"")</f>
        <v>605.09699999999998</v>
      </c>
      <c r="H9" s="131">
        <f t="shared" si="2"/>
        <v>60.509699999999995</v>
      </c>
      <c r="I9" s="131">
        <f>IF(AND(ISNUMBER(J9),ISNUMBER('Konstanty výpočtů'!$E$7)),J9*'Konstanty výpočtů'!$E$7/100,"")</f>
        <v>252.10299999999998</v>
      </c>
      <c r="J9" s="131">
        <f t="shared" si="3"/>
        <v>259.89999999999998</v>
      </c>
      <c r="K9" s="131">
        <f>IF('Vstupy hybridů NIRs'!G9,'Vstupy hybridů NIRs'!G9,"")</f>
        <v>25.99</v>
      </c>
      <c r="L9" s="131">
        <f>IF('Vstupy hybridů NIRs'!H9,'Vstupy hybridů NIRs'!H9,"")</f>
        <v>38.270000000000003</v>
      </c>
      <c r="M9" s="131">
        <f t="shared" si="4"/>
        <v>67.8</v>
      </c>
      <c r="N9" s="131">
        <f>IF(ISNUMBER('Vstupy hybridů NIRs'!F9),'Vstupy hybridů NIRs'!F9,"")</f>
        <v>6.78</v>
      </c>
      <c r="O9" s="131">
        <f t="shared" si="5"/>
        <v>45</v>
      </c>
      <c r="P9" s="131">
        <f>IF(ISNUMBER('Vstupy hybridů NIRs'!I9),'Vstupy hybridů NIRs'!I9,"")</f>
        <v>4.5</v>
      </c>
      <c r="Q9" s="131">
        <f>IF(ISNUMBER('Vstupy hybridů NIRs'!J9),'Vstupy hybridů NIRs'!J9,"")</f>
        <v>65</v>
      </c>
      <c r="R9" s="131">
        <f>IF(AND(ISNUMBER(M9),ISNUMBER(O9),ISNUMBER('Konstanty výpočtu NEL'!$E$25),ISNUMBER('Konstanty výpočtu NEL'!$E$28),ISNUMBER('Konstanty výpočtu NEL'!$E$31)),M9*'Konstanty výpočtu NEL'!$E$25+(1000-O9)*'Konstanty výpočtu NEL'!$E$28+'Konstanty výpočtu NEL'!$E$31,"")</f>
        <v>18.565564000000002</v>
      </c>
      <c r="S9" s="131">
        <f>IF(AND(ISNUMBER(M9),ISNUMBER('Konstanty výpočtu NEL'!$G$7),ISNUMBER('Konstanty výpočtu NEL'!$L$10),ISNUMBER(I9),ISNUMBER(Q9),ISNUMBER(G9),ISNUMBER('Konstanty výpočtu NEL'!$G$16)),'Konstanty výpočtu NEL'!$G$28*(M9*'Konstanty výpočtu NEL'!$G$7+'Konstanty výpočtu NEL'!$L$10+I9*Q9/100+G9*'Konstanty výpočtu NEL'!$G$16),"")</f>
        <v>10.8983547542</v>
      </c>
      <c r="T9" s="131">
        <f>IF(AND(ISNUMBER(M9),ISNUMBER('Konstanty výpočtu NEL'!$G$7),ISNUMBER('Konstanty výpočtu NEL'!$L$10),ISNUMBER(I9),ISNUMBER('Konstanty výpočtu NEL'!$G$13),ISNUMBER(G9),ISNUMBER('Konstanty výpočtu NEL'!$G$16)),'Konstanty výpočtu NEL'!$G$28*(M9*'Konstanty výpočtu NEL'!$G$7+'Konstanty výpočtu NEL'!$L$10+I9*'Konstanty výpočtu NEL'!$G$13+G9*'Konstanty výpočtu NEL'!$G$16),"")</f>
        <v>11.054557772999999</v>
      </c>
      <c r="U9" s="131">
        <f t="shared" si="6"/>
        <v>6.5813504112353343</v>
      </c>
      <c r="V9" s="131">
        <f t="shared" si="7"/>
        <v>6.6980010751719163</v>
      </c>
      <c r="W9" s="150">
        <f>IF(AND(ISNUMBER(N9),ISNUMBER(H9),ISNUMBER(I9),ISNUMBER(P9),ISNUMBER('Konstanty výpočtu NEL'!$E$10)),(15.27*N9+28.38*'Konstanty výpočtu NEL'!$E$10/10+1.12*H9+4.54*I9/10)*(100-P9)/100,"")</f>
        <v>354.20589582999992</v>
      </c>
      <c r="X9" s="132">
        <f t="shared" si="1"/>
        <v>7.2582205016052361</v>
      </c>
      <c r="Y9" s="132">
        <f t="shared" si="8"/>
        <v>2076.135776414932</v>
      </c>
    </row>
    <row r="10" spans="1:25" x14ac:dyDescent="0.2">
      <c r="A10" s="184"/>
      <c r="B10" s="70">
        <f>'Vstupy hybridů NIRs'!B10</f>
        <v>2</v>
      </c>
      <c r="C10" s="71">
        <f>'Vstupy hybridů NIRs'!C10</f>
        <v>11.41</v>
      </c>
      <c r="D10" s="131">
        <f t="shared" si="0"/>
        <v>3.4960239999999998</v>
      </c>
      <c r="E10" s="131">
        <f>IF(ISNUMBER('Vstupy hybridů NIRs'!D10),'Vstupy hybridů NIRs'!D10,"")</f>
        <v>30.64</v>
      </c>
      <c r="F10" s="131">
        <f>IF(ISNUMBER('Vstupy hybridů NIRs'!E10),'Vstupy hybridů NIRs'!E10,"")</f>
        <v>32.22</v>
      </c>
      <c r="G10" s="131">
        <f>IF(AND(ISNUMBER(M10),ISNUMBER(O10),ISNUMBER(I10),ISNUMBER('Konstanty výpočtu NEL'!$E$10)),1000-(M10+O10+I10+'Konstanty výpočtu NEL'!$E$10),"")</f>
        <v>605.09699999999998</v>
      </c>
      <c r="H10" s="131">
        <f t="shared" si="2"/>
        <v>60.509699999999995</v>
      </c>
      <c r="I10" s="131">
        <f>IF(AND(ISNUMBER(J10),ISNUMBER('Konstanty výpočtů'!$E$7)),J10*'Konstanty výpočtů'!$E$7/100,"")</f>
        <v>252.10299999999998</v>
      </c>
      <c r="J10" s="131">
        <f t="shared" si="3"/>
        <v>259.89999999999998</v>
      </c>
      <c r="K10" s="131">
        <f>IF('Vstupy hybridů NIRs'!G10,'Vstupy hybridů NIRs'!G10,"")</f>
        <v>25.99</v>
      </c>
      <c r="L10" s="131">
        <f>IF('Vstupy hybridů NIRs'!H10,'Vstupy hybridů NIRs'!H10,"")</f>
        <v>38.270000000000003</v>
      </c>
      <c r="M10" s="131">
        <f t="shared" si="4"/>
        <v>67.8</v>
      </c>
      <c r="N10" s="131">
        <f>IF(ISNUMBER('Vstupy hybridů NIRs'!F10),'Vstupy hybridů NIRs'!F10,"")</f>
        <v>6.78</v>
      </c>
      <c r="O10" s="131">
        <f t="shared" si="5"/>
        <v>45</v>
      </c>
      <c r="P10" s="131">
        <f>IF(ISNUMBER('Vstupy hybridů NIRs'!I10),'Vstupy hybridů NIRs'!I10,"")</f>
        <v>4.5</v>
      </c>
      <c r="Q10" s="131">
        <f>IF(ISNUMBER('Vstupy hybridů NIRs'!J10),'Vstupy hybridů NIRs'!J10,"")</f>
        <v>65</v>
      </c>
      <c r="R10" s="131">
        <f>IF(AND(ISNUMBER(M10),ISNUMBER(O10),ISNUMBER('Konstanty výpočtu NEL'!$E$25),ISNUMBER('Konstanty výpočtu NEL'!$E$28),ISNUMBER('Konstanty výpočtu NEL'!$E$31)),M10*'Konstanty výpočtu NEL'!$E$25+(1000-O10)*'Konstanty výpočtu NEL'!$E$28+'Konstanty výpočtu NEL'!$E$31,"")</f>
        <v>18.565564000000002</v>
      </c>
      <c r="S10" s="131">
        <f>IF(AND(ISNUMBER(M10),ISNUMBER('Konstanty výpočtu NEL'!$G$7),ISNUMBER('Konstanty výpočtu NEL'!$L$10),ISNUMBER(I10),ISNUMBER(Q10),ISNUMBER(G10),ISNUMBER('Konstanty výpočtu NEL'!$G$16)),'Konstanty výpočtu NEL'!$G$28*(M10*'Konstanty výpočtu NEL'!$G$7+'Konstanty výpočtu NEL'!$L$10+I10*Q10/100+G10*'Konstanty výpočtu NEL'!$G$16),"")</f>
        <v>10.8983547542</v>
      </c>
      <c r="T10" s="131">
        <f>IF(AND(ISNUMBER(M10),ISNUMBER('Konstanty výpočtu NEL'!$G$7),ISNUMBER('Konstanty výpočtu NEL'!$L$10),ISNUMBER(I10),ISNUMBER('Konstanty výpočtu NEL'!$G$13),ISNUMBER(G10),ISNUMBER('Konstanty výpočtu NEL'!$G$16)),'Konstanty výpočtu NEL'!$G$28*(M10*'Konstanty výpočtu NEL'!$G$7+'Konstanty výpočtu NEL'!$L$10+I10*'Konstanty výpočtu NEL'!$G$13+G10*'Konstanty výpočtu NEL'!$G$16),"")</f>
        <v>11.054557772999999</v>
      </c>
      <c r="U10" s="131">
        <f t="shared" si="6"/>
        <v>6.5813504112353343</v>
      </c>
      <c r="V10" s="131">
        <f t="shared" si="7"/>
        <v>6.6980010751719163</v>
      </c>
      <c r="W10" s="150">
        <f>IF(AND(ISNUMBER(N10),ISNUMBER(H10),ISNUMBER(I10),ISNUMBER(P10),ISNUMBER('Konstanty výpočtu NEL'!$E$10)),(15.27*N10+28.38*'Konstanty výpočtu NEL'!$E$10/10+1.12*H10+4.54*I10/10)*(100-P10)/100,"")</f>
        <v>354.20589582999992</v>
      </c>
      <c r="X10" s="132">
        <f t="shared" si="1"/>
        <v>7.2582205016052361</v>
      </c>
      <c r="Y10" s="132">
        <f t="shared" si="8"/>
        <v>2076.135776414932</v>
      </c>
    </row>
    <row r="11" spans="1:25" x14ac:dyDescent="0.2">
      <c r="A11" s="184"/>
      <c r="B11" s="70">
        <f>'Vstupy hybridů NIRs'!B11</f>
        <v>3</v>
      </c>
      <c r="C11" s="71">
        <f>'Vstupy hybridů NIRs'!C11</f>
        <v>11.41</v>
      </c>
      <c r="D11" s="131">
        <f t="shared" si="0"/>
        <v>3.4960239999999998</v>
      </c>
      <c r="E11" s="131">
        <f>IF(ISNUMBER('Vstupy hybridů NIRs'!D11),'Vstupy hybridů NIRs'!D11,"")</f>
        <v>30.64</v>
      </c>
      <c r="F11" s="131">
        <f>IF(ISNUMBER('Vstupy hybridů NIRs'!E11),'Vstupy hybridů NIRs'!E11,"")</f>
        <v>32.22</v>
      </c>
      <c r="G11" s="131">
        <f>IF(AND(ISNUMBER(M11),ISNUMBER(O11),ISNUMBER(I11),ISNUMBER('Konstanty výpočtu NEL'!$E$10)),1000-(M11+O11+I11+'Konstanty výpočtu NEL'!$E$10),"")</f>
        <v>605.09699999999998</v>
      </c>
      <c r="H11" s="131">
        <f t="shared" si="2"/>
        <v>60.509699999999995</v>
      </c>
      <c r="I11" s="131">
        <f>IF(AND(ISNUMBER(J11),ISNUMBER('Konstanty výpočtů'!$E$7)),J11*'Konstanty výpočtů'!$E$7/100,"")</f>
        <v>252.10299999999998</v>
      </c>
      <c r="J11" s="131">
        <f t="shared" si="3"/>
        <v>259.89999999999998</v>
      </c>
      <c r="K11" s="131">
        <f>IF('Vstupy hybridů NIRs'!G11,'Vstupy hybridů NIRs'!G11,"")</f>
        <v>25.99</v>
      </c>
      <c r="L11" s="131">
        <f>IF('Vstupy hybridů NIRs'!H11,'Vstupy hybridů NIRs'!H11,"")</f>
        <v>38.270000000000003</v>
      </c>
      <c r="M11" s="131">
        <f t="shared" si="4"/>
        <v>67.8</v>
      </c>
      <c r="N11" s="131">
        <f>IF(ISNUMBER('Vstupy hybridů NIRs'!F11),'Vstupy hybridů NIRs'!F11,"")</f>
        <v>6.78</v>
      </c>
      <c r="O11" s="131">
        <f t="shared" si="5"/>
        <v>45</v>
      </c>
      <c r="P11" s="131">
        <f>IF(ISNUMBER('Vstupy hybridů NIRs'!I11),'Vstupy hybridů NIRs'!I11,"")</f>
        <v>4.5</v>
      </c>
      <c r="Q11" s="131">
        <f>IF(ISNUMBER('Vstupy hybridů NIRs'!J11),'Vstupy hybridů NIRs'!J11,"")</f>
        <v>65</v>
      </c>
      <c r="R11" s="131">
        <f>IF(AND(ISNUMBER(M11),ISNUMBER(O11),ISNUMBER('Konstanty výpočtu NEL'!$E$25),ISNUMBER('Konstanty výpočtu NEL'!$E$28),ISNUMBER('Konstanty výpočtu NEL'!$E$31)),M11*'Konstanty výpočtu NEL'!$E$25+(1000-O11)*'Konstanty výpočtu NEL'!$E$28+'Konstanty výpočtu NEL'!$E$31,"")</f>
        <v>18.565564000000002</v>
      </c>
      <c r="S11" s="131">
        <f>IF(AND(ISNUMBER(M11),ISNUMBER('Konstanty výpočtu NEL'!$G$7),ISNUMBER('Konstanty výpočtu NEL'!$L$10),ISNUMBER(I11),ISNUMBER(Q11),ISNUMBER(G11),ISNUMBER('Konstanty výpočtu NEL'!$G$16)),'Konstanty výpočtu NEL'!$G$28*(M11*'Konstanty výpočtu NEL'!$G$7+'Konstanty výpočtu NEL'!$L$10+I11*Q11/100+G11*'Konstanty výpočtu NEL'!$G$16),"")</f>
        <v>10.8983547542</v>
      </c>
      <c r="T11" s="131">
        <f>IF(AND(ISNUMBER(M11),ISNUMBER('Konstanty výpočtu NEL'!$G$7),ISNUMBER('Konstanty výpočtu NEL'!$L$10),ISNUMBER(I11),ISNUMBER('Konstanty výpočtu NEL'!$G$13),ISNUMBER(G11),ISNUMBER('Konstanty výpočtu NEL'!$G$16)),'Konstanty výpočtu NEL'!$G$28*(M11*'Konstanty výpočtu NEL'!$G$7+'Konstanty výpočtu NEL'!$L$10+I11*'Konstanty výpočtu NEL'!$G$13+G11*'Konstanty výpočtu NEL'!$G$16),"")</f>
        <v>11.054557772999999</v>
      </c>
      <c r="U11" s="131">
        <f t="shared" si="6"/>
        <v>6.5813504112353343</v>
      </c>
      <c r="V11" s="131">
        <f t="shared" si="7"/>
        <v>6.6980010751719163</v>
      </c>
      <c r="W11" s="150">
        <f>IF(AND(ISNUMBER(N11),ISNUMBER(H11),ISNUMBER(I11),ISNUMBER(P11),ISNUMBER('Konstanty výpočtu NEL'!$E$10)),(15.27*N11+28.38*'Konstanty výpočtu NEL'!$E$10/10+1.12*H11+4.54*I11/10)*(100-P11)/100,"")</f>
        <v>354.20589582999992</v>
      </c>
      <c r="X11" s="132">
        <f t="shared" si="1"/>
        <v>7.2582205016052361</v>
      </c>
      <c r="Y11" s="132">
        <f t="shared" si="8"/>
        <v>2076.135776414932</v>
      </c>
    </row>
    <row r="12" spans="1:25" ht="12.75" customHeight="1" x14ac:dyDescent="0.2">
      <c r="A12" s="184" t="str">
        <f>'Vstupy hybridů NIRs'!A12</f>
        <v>V 3</v>
      </c>
      <c r="B12" s="70">
        <f>'Vstupy hybridů NIRs'!B12</f>
        <v>1</v>
      </c>
      <c r="C12" s="71">
        <f>'Vstupy hybridů NIRs'!C12</f>
        <v>11.41</v>
      </c>
      <c r="D12" s="131">
        <f t="shared" si="0"/>
        <v>3.4960239999999998</v>
      </c>
      <c r="E12" s="131">
        <f>IF(ISNUMBER('Vstupy hybridů NIRs'!D12),'Vstupy hybridů NIRs'!D12,"")</f>
        <v>30.64</v>
      </c>
      <c r="F12" s="131">
        <f>IF(ISNUMBER('Vstupy hybridů NIRs'!E12),'Vstupy hybridů NIRs'!E12,"")</f>
        <v>32.22</v>
      </c>
      <c r="G12" s="131">
        <f>IF(AND(ISNUMBER(M12),ISNUMBER(O12),ISNUMBER(I12),ISNUMBER('Konstanty výpočtu NEL'!$E$10)),1000-(M12+O12+I12+'Konstanty výpočtu NEL'!$E$10),"")</f>
        <v>605.09699999999998</v>
      </c>
      <c r="H12" s="131">
        <f t="shared" si="2"/>
        <v>60.509699999999995</v>
      </c>
      <c r="I12" s="131">
        <f>IF(AND(ISNUMBER(J12),ISNUMBER('Konstanty výpočtů'!$E$7)),J12*'Konstanty výpočtů'!$E$7/100,"")</f>
        <v>252.10299999999998</v>
      </c>
      <c r="J12" s="131">
        <f t="shared" si="3"/>
        <v>259.89999999999998</v>
      </c>
      <c r="K12" s="131">
        <f>IF('Vstupy hybridů NIRs'!G12,'Vstupy hybridů NIRs'!G12,"")</f>
        <v>25.99</v>
      </c>
      <c r="L12" s="131">
        <f>IF('Vstupy hybridů NIRs'!H12,'Vstupy hybridů NIRs'!H12,"")</f>
        <v>38.270000000000003</v>
      </c>
      <c r="M12" s="131">
        <f t="shared" si="4"/>
        <v>67.8</v>
      </c>
      <c r="N12" s="131">
        <f>IF(ISNUMBER('Vstupy hybridů NIRs'!F12),'Vstupy hybridů NIRs'!F12,"")</f>
        <v>6.78</v>
      </c>
      <c r="O12" s="131">
        <f t="shared" si="5"/>
        <v>45</v>
      </c>
      <c r="P12" s="131">
        <f>IF(ISNUMBER('Vstupy hybridů NIRs'!I12),'Vstupy hybridů NIRs'!I12,"")</f>
        <v>4.5</v>
      </c>
      <c r="Q12" s="131">
        <f>IF(ISNUMBER('Vstupy hybridů NIRs'!J12),'Vstupy hybridů NIRs'!J12,"")</f>
        <v>45</v>
      </c>
      <c r="R12" s="131">
        <f>IF(AND(ISNUMBER(M12),ISNUMBER(O12),ISNUMBER('Konstanty výpočtu NEL'!$E$25),ISNUMBER('Konstanty výpočtu NEL'!$E$28),ISNUMBER('Konstanty výpočtu NEL'!$E$31)),M12*'Konstanty výpočtu NEL'!$E$25+(1000-O12)*'Konstanty výpočtu NEL'!$E$28+'Konstanty výpočtu NEL'!$E$31,"")</f>
        <v>18.565564000000002</v>
      </c>
      <c r="S12" s="131">
        <f>IF(AND(ISNUMBER(M12),ISNUMBER('Konstanty výpočtu NEL'!$G$7),ISNUMBER('Konstanty výpočtu NEL'!$L$10),ISNUMBER(I12),ISNUMBER(Q12),ISNUMBER(G12),ISNUMBER('Konstanty výpočtu NEL'!$G$16)),'Konstanty výpočtu NEL'!$G$28*(M12*'Konstanty výpočtu NEL'!$G$7+'Konstanty výpočtu NEL'!$L$10+I12*Q12/100+G12*'Konstanty výpočtu NEL'!$G$16),"")</f>
        <v>10.117339660199999</v>
      </c>
      <c r="T12" s="131">
        <f>IF(AND(ISNUMBER(M12),ISNUMBER('Konstanty výpočtu NEL'!$G$7),ISNUMBER('Konstanty výpočtu NEL'!$L$10),ISNUMBER(I12),ISNUMBER('Konstanty výpočtu NEL'!$G$13),ISNUMBER(G12),ISNUMBER('Konstanty výpočtu NEL'!$G$16)),'Konstanty výpočtu NEL'!$G$28*(M12*'Konstanty výpočtu NEL'!$G$7+'Konstanty výpočtu NEL'!$L$10+I12*'Konstanty výpočtu NEL'!$G$13+G12*'Konstanty výpočtu NEL'!$G$16),"")</f>
        <v>11.054557772999999</v>
      </c>
      <c r="U12" s="131">
        <f t="shared" si="6"/>
        <v>6.0075595327792009</v>
      </c>
      <c r="V12" s="131">
        <f t="shared" si="7"/>
        <v>6.6980010751719163</v>
      </c>
      <c r="W12" s="150">
        <f>IF(AND(ISNUMBER(N12),ISNUMBER(H12),ISNUMBER(I12),ISNUMBER(P12),ISNUMBER('Konstanty výpočtu NEL'!$E$10)),(15.27*N12+28.38*'Konstanty výpočtu NEL'!$E$10/10+1.12*H12+4.54*I12/10)*(100-P12)/100,"")</f>
        <v>354.20589582999992</v>
      </c>
      <c r="X12" s="132">
        <f t="shared" si="1"/>
        <v>6.6254171318690442</v>
      </c>
      <c r="Y12" s="132">
        <f t="shared" si="8"/>
        <v>1895.1291901511674</v>
      </c>
    </row>
    <row r="13" spans="1:25" x14ac:dyDescent="0.2">
      <c r="A13" s="184"/>
      <c r="B13" s="70">
        <f>'Vstupy hybridů NIRs'!B13</f>
        <v>2</v>
      </c>
      <c r="C13" s="71">
        <f>'Vstupy hybridů NIRs'!C13</f>
        <v>11.41</v>
      </c>
      <c r="D13" s="131">
        <f t="shared" si="0"/>
        <v>3.4960239999999998</v>
      </c>
      <c r="E13" s="131">
        <f>IF(ISNUMBER('Vstupy hybridů NIRs'!D13),'Vstupy hybridů NIRs'!D13,"")</f>
        <v>30.64</v>
      </c>
      <c r="F13" s="131">
        <f>IF(ISNUMBER('Vstupy hybridů NIRs'!E13),'Vstupy hybridů NIRs'!E13,"")</f>
        <v>32.22</v>
      </c>
      <c r="G13" s="131">
        <f>IF(AND(ISNUMBER(M13),ISNUMBER(O13),ISNUMBER(I13),ISNUMBER('Konstanty výpočtu NEL'!$E$10)),1000-(M13+O13+I13+'Konstanty výpočtu NEL'!$E$10),"")</f>
        <v>605.09699999999998</v>
      </c>
      <c r="H13" s="131">
        <f t="shared" si="2"/>
        <v>60.509699999999995</v>
      </c>
      <c r="I13" s="131">
        <f>IF(AND(ISNUMBER(J13),ISNUMBER('Konstanty výpočtů'!$E$7)),J13*'Konstanty výpočtů'!$E$7/100,"")</f>
        <v>252.10299999999998</v>
      </c>
      <c r="J13" s="131">
        <f t="shared" si="3"/>
        <v>259.89999999999998</v>
      </c>
      <c r="K13" s="131">
        <f>IF('Vstupy hybridů NIRs'!G13,'Vstupy hybridů NIRs'!G13,"")</f>
        <v>25.99</v>
      </c>
      <c r="L13" s="131">
        <f>IF('Vstupy hybridů NIRs'!H13,'Vstupy hybridů NIRs'!H13,"")</f>
        <v>38.270000000000003</v>
      </c>
      <c r="M13" s="131">
        <f t="shared" si="4"/>
        <v>67.8</v>
      </c>
      <c r="N13" s="131">
        <f>IF(ISNUMBER('Vstupy hybridů NIRs'!F13),'Vstupy hybridů NIRs'!F13,"")</f>
        <v>6.78</v>
      </c>
      <c r="O13" s="131">
        <f t="shared" si="5"/>
        <v>45</v>
      </c>
      <c r="P13" s="131">
        <f>IF(ISNUMBER('Vstupy hybridů NIRs'!I13),'Vstupy hybridů NIRs'!I13,"")</f>
        <v>4.5</v>
      </c>
      <c r="Q13" s="131">
        <f>IF(ISNUMBER('Vstupy hybridů NIRs'!J13),'Vstupy hybridů NIRs'!J13,"")</f>
        <v>45</v>
      </c>
      <c r="R13" s="131">
        <f>IF(AND(ISNUMBER(M13),ISNUMBER(O13),ISNUMBER('Konstanty výpočtu NEL'!$E$25),ISNUMBER('Konstanty výpočtu NEL'!$E$28),ISNUMBER('Konstanty výpočtu NEL'!$E$31)),M13*'Konstanty výpočtu NEL'!$E$25+(1000-O13)*'Konstanty výpočtu NEL'!$E$28+'Konstanty výpočtu NEL'!$E$31,"")</f>
        <v>18.565564000000002</v>
      </c>
      <c r="S13" s="131">
        <f>IF(AND(ISNUMBER(M13),ISNUMBER('Konstanty výpočtu NEL'!$G$7),ISNUMBER('Konstanty výpočtu NEL'!$L$10),ISNUMBER(I13),ISNUMBER(Q13),ISNUMBER(G13),ISNUMBER('Konstanty výpočtu NEL'!$G$16)),'Konstanty výpočtu NEL'!$G$28*(M13*'Konstanty výpočtu NEL'!$G$7+'Konstanty výpočtu NEL'!$L$10+I13*Q13/100+G13*'Konstanty výpočtu NEL'!$G$16),"")</f>
        <v>10.117339660199999</v>
      </c>
      <c r="T13" s="131">
        <f>IF(AND(ISNUMBER(M13),ISNUMBER('Konstanty výpočtu NEL'!$G$7),ISNUMBER('Konstanty výpočtu NEL'!$L$10),ISNUMBER(I13),ISNUMBER('Konstanty výpočtu NEL'!$G$13),ISNUMBER(G13),ISNUMBER('Konstanty výpočtu NEL'!$G$16)),'Konstanty výpočtu NEL'!$G$28*(M13*'Konstanty výpočtu NEL'!$G$7+'Konstanty výpočtu NEL'!$L$10+I13*'Konstanty výpočtu NEL'!$G$13+G13*'Konstanty výpočtu NEL'!$G$16),"")</f>
        <v>11.054557772999999</v>
      </c>
      <c r="U13" s="131">
        <f t="shared" si="6"/>
        <v>6.0075595327792009</v>
      </c>
      <c r="V13" s="131">
        <f t="shared" si="7"/>
        <v>6.6980010751719163</v>
      </c>
      <c r="W13" s="150">
        <f>IF(AND(ISNUMBER(N13),ISNUMBER(H13),ISNUMBER(I13),ISNUMBER(P13),ISNUMBER('Konstanty výpočtu NEL'!$E$10)),(15.27*N13+28.38*'Konstanty výpočtu NEL'!$E$10/10+1.12*H13+4.54*I13/10)*(100-P13)/100,"")</f>
        <v>354.20589582999992</v>
      </c>
      <c r="X13" s="132">
        <f t="shared" si="1"/>
        <v>6.6254171318690442</v>
      </c>
      <c r="Y13" s="132">
        <f t="shared" si="8"/>
        <v>1895.1291901511674</v>
      </c>
    </row>
    <row r="14" spans="1:25" x14ac:dyDescent="0.2">
      <c r="A14" s="184"/>
      <c r="B14" s="70">
        <f>'Vstupy hybridů NIRs'!B14</f>
        <v>3</v>
      </c>
      <c r="C14" s="71">
        <f>'Vstupy hybridů NIRs'!C14</f>
        <v>11.41</v>
      </c>
      <c r="D14" s="131">
        <f t="shared" si="0"/>
        <v>3.4960239999999998</v>
      </c>
      <c r="E14" s="131">
        <f>IF(ISNUMBER('Vstupy hybridů NIRs'!D14),'Vstupy hybridů NIRs'!D14,"")</f>
        <v>30.64</v>
      </c>
      <c r="F14" s="131">
        <f>IF(ISNUMBER('Vstupy hybridů NIRs'!E14),'Vstupy hybridů NIRs'!E14,"")</f>
        <v>32.22</v>
      </c>
      <c r="G14" s="131">
        <f>IF(AND(ISNUMBER(M14),ISNUMBER(O14),ISNUMBER(I14),ISNUMBER('Konstanty výpočtu NEL'!$E$10)),1000-(M14+O14+I14+'Konstanty výpočtu NEL'!$E$10),"")</f>
        <v>605.09699999999998</v>
      </c>
      <c r="H14" s="131">
        <f t="shared" si="2"/>
        <v>60.509699999999995</v>
      </c>
      <c r="I14" s="131">
        <f>IF(AND(ISNUMBER(J14),ISNUMBER('Konstanty výpočtů'!$E$7)),J14*'Konstanty výpočtů'!$E$7/100,"")</f>
        <v>252.10299999999998</v>
      </c>
      <c r="J14" s="131">
        <f t="shared" si="3"/>
        <v>259.89999999999998</v>
      </c>
      <c r="K14" s="131">
        <f>IF('Vstupy hybridů NIRs'!G14,'Vstupy hybridů NIRs'!G14,"")</f>
        <v>25.99</v>
      </c>
      <c r="L14" s="131">
        <f>IF('Vstupy hybridů NIRs'!H14,'Vstupy hybridů NIRs'!H14,"")</f>
        <v>38.270000000000003</v>
      </c>
      <c r="M14" s="131">
        <f t="shared" si="4"/>
        <v>67.8</v>
      </c>
      <c r="N14" s="131">
        <f>IF(ISNUMBER('Vstupy hybridů NIRs'!F14),'Vstupy hybridů NIRs'!F14,"")</f>
        <v>6.78</v>
      </c>
      <c r="O14" s="131">
        <f t="shared" si="5"/>
        <v>45</v>
      </c>
      <c r="P14" s="131">
        <f>IF(ISNUMBER('Vstupy hybridů NIRs'!I14),'Vstupy hybridů NIRs'!I14,"")</f>
        <v>4.5</v>
      </c>
      <c r="Q14" s="131">
        <f>IF(ISNUMBER('Vstupy hybridů NIRs'!J14),'Vstupy hybridů NIRs'!J14,"")</f>
        <v>45</v>
      </c>
      <c r="R14" s="131">
        <f>IF(AND(ISNUMBER(M14),ISNUMBER(O14),ISNUMBER('Konstanty výpočtu NEL'!$E$25),ISNUMBER('Konstanty výpočtu NEL'!$E$28),ISNUMBER('Konstanty výpočtu NEL'!$E$31)),M14*'Konstanty výpočtu NEL'!$E$25+(1000-O14)*'Konstanty výpočtu NEL'!$E$28+'Konstanty výpočtu NEL'!$E$31,"")</f>
        <v>18.565564000000002</v>
      </c>
      <c r="S14" s="131">
        <f>IF(AND(ISNUMBER(M14),ISNUMBER('Konstanty výpočtu NEL'!$G$7),ISNUMBER('Konstanty výpočtu NEL'!$L$10),ISNUMBER(I14),ISNUMBER(Q14),ISNUMBER(G14),ISNUMBER('Konstanty výpočtu NEL'!$G$16)),'Konstanty výpočtu NEL'!$G$28*(M14*'Konstanty výpočtu NEL'!$G$7+'Konstanty výpočtu NEL'!$L$10+I14*Q14/100+G14*'Konstanty výpočtu NEL'!$G$16),"")</f>
        <v>10.117339660199999</v>
      </c>
      <c r="T14" s="131">
        <f>IF(AND(ISNUMBER(M14),ISNUMBER('Konstanty výpočtu NEL'!$G$7),ISNUMBER('Konstanty výpočtu NEL'!$L$10),ISNUMBER(I14),ISNUMBER('Konstanty výpočtu NEL'!$G$13),ISNUMBER(G14),ISNUMBER('Konstanty výpočtu NEL'!$G$16)),'Konstanty výpočtu NEL'!$G$28*(M14*'Konstanty výpočtu NEL'!$G$7+'Konstanty výpočtu NEL'!$L$10+I14*'Konstanty výpočtu NEL'!$G$13+G14*'Konstanty výpočtu NEL'!$G$16),"")</f>
        <v>11.054557772999999</v>
      </c>
      <c r="U14" s="131">
        <f t="shared" si="6"/>
        <v>6.0075595327792009</v>
      </c>
      <c r="V14" s="131">
        <f t="shared" si="7"/>
        <v>6.6980010751719163</v>
      </c>
      <c r="W14" s="150">
        <f>IF(AND(ISNUMBER(N14),ISNUMBER(H14),ISNUMBER(I14),ISNUMBER(P14),ISNUMBER('Konstanty výpočtu NEL'!$E$10)),(15.27*N14+28.38*'Konstanty výpočtu NEL'!$E$10/10+1.12*H14+4.54*I14/10)*(100-P14)/100,"")</f>
        <v>354.20589582999992</v>
      </c>
      <c r="X14" s="132">
        <f t="shared" si="1"/>
        <v>6.6254171318690442</v>
      </c>
      <c r="Y14" s="132">
        <f t="shared" si="8"/>
        <v>1895.1291901511674</v>
      </c>
    </row>
    <row r="15" spans="1:25" ht="12.75" customHeight="1" x14ac:dyDescent="0.2">
      <c r="A15" s="184" t="str">
        <f>'Vstupy hybridů NIRs'!A15</f>
        <v>V 4</v>
      </c>
      <c r="B15" s="70">
        <f>'Vstupy hybridů NIRs'!B15</f>
        <v>1</v>
      </c>
      <c r="C15" s="71">
        <f>'Vstupy hybridů NIRs'!C15</f>
        <v>15</v>
      </c>
      <c r="D15" s="131">
        <f t="shared" si="0"/>
        <v>4.5960000000000001</v>
      </c>
      <c r="E15" s="131">
        <f>IF(ISNUMBER('Vstupy hybridů NIRs'!D15),'Vstupy hybridů NIRs'!D15,"")</f>
        <v>30.64</v>
      </c>
      <c r="F15" s="131">
        <f>IF(ISNUMBER('Vstupy hybridů NIRs'!E15),'Vstupy hybridů NIRs'!E15,"")</f>
        <v>32.22</v>
      </c>
      <c r="G15" s="131">
        <f>IF(AND(ISNUMBER(M15),ISNUMBER(O15),ISNUMBER(I15),ISNUMBER('Konstanty výpočtu NEL'!$E$10)),1000-(M15+O15+I15+'Konstanty výpočtu NEL'!$E$10),"")</f>
        <v>605.09699999999998</v>
      </c>
      <c r="H15" s="131">
        <f t="shared" si="2"/>
        <v>60.509699999999995</v>
      </c>
      <c r="I15" s="131">
        <f>IF(AND(ISNUMBER(J15),ISNUMBER('Konstanty výpočtů'!$E$7)),J15*'Konstanty výpočtů'!$E$7/100,"")</f>
        <v>252.10299999999998</v>
      </c>
      <c r="J15" s="131">
        <f t="shared" si="3"/>
        <v>259.89999999999998</v>
      </c>
      <c r="K15" s="131">
        <f>IF('Vstupy hybridů NIRs'!G15,'Vstupy hybridů NIRs'!G15,"")</f>
        <v>25.99</v>
      </c>
      <c r="L15" s="131">
        <f>IF('Vstupy hybridů NIRs'!H15,'Vstupy hybridů NIRs'!H15,"")</f>
        <v>38.270000000000003</v>
      </c>
      <c r="M15" s="131">
        <f t="shared" si="4"/>
        <v>67.8</v>
      </c>
      <c r="N15" s="131">
        <f>IF(ISNUMBER('Vstupy hybridů NIRs'!F15),'Vstupy hybridů NIRs'!F15,"")</f>
        <v>6.78</v>
      </c>
      <c r="O15" s="131">
        <f t="shared" si="5"/>
        <v>45</v>
      </c>
      <c r="P15" s="131">
        <f>IF(ISNUMBER('Vstupy hybridů NIRs'!I15),'Vstupy hybridů NIRs'!I15,"")</f>
        <v>4.5</v>
      </c>
      <c r="Q15" s="131">
        <f>IF(ISNUMBER('Vstupy hybridů NIRs'!J15),'Vstupy hybridů NIRs'!J15,"")</f>
        <v>55</v>
      </c>
      <c r="R15" s="131">
        <f>IF(AND(ISNUMBER(M15),ISNUMBER(O15),ISNUMBER('Konstanty výpočtu NEL'!$E$25),ISNUMBER('Konstanty výpočtu NEL'!$E$28),ISNUMBER('Konstanty výpočtu NEL'!$E$31)),M15*'Konstanty výpočtu NEL'!$E$25+(1000-O15)*'Konstanty výpočtu NEL'!$E$28+'Konstanty výpočtu NEL'!$E$31,"")</f>
        <v>18.565564000000002</v>
      </c>
      <c r="S15" s="131">
        <f>IF(AND(ISNUMBER(M15),ISNUMBER('Konstanty výpočtu NEL'!$G$7),ISNUMBER('Konstanty výpočtu NEL'!$L$10),ISNUMBER(I15),ISNUMBER(Q15),ISNUMBER(G15),ISNUMBER('Konstanty výpočtu NEL'!$G$16)),'Konstanty výpočtu NEL'!$G$28*(M15*'Konstanty výpočtu NEL'!$G$7+'Konstanty výpočtu NEL'!$L$10+I15*Q15/100+G15*'Konstanty výpočtu NEL'!$G$16),"")</f>
        <v>10.507847207200001</v>
      </c>
      <c r="T15" s="131">
        <f>IF(AND(ISNUMBER(M15),ISNUMBER('Konstanty výpočtu NEL'!$G$7),ISNUMBER('Konstanty výpočtu NEL'!$L$10),ISNUMBER(I15),ISNUMBER('Konstanty výpočtu NEL'!$G$13),ISNUMBER(G15),ISNUMBER('Konstanty výpočtu NEL'!$G$16)),'Konstanty výpočtu NEL'!$G$28*(M15*'Konstanty výpočtu NEL'!$G$7+'Konstanty výpočtu NEL'!$L$10+I15*'Konstanty výpočtu NEL'!$G$13+G15*'Konstanty výpočtu NEL'!$G$16),"")</f>
        <v>11.054557772999999</v>
      </c>
      <c r="U15" s="131">
        <f t="shared" si="6"/>
        <v>6.2924836300850231</v>
      </c>
      <c r="V15" s="131">
        <f t="shared" si="7"/>
        <v>6.6980010751719163</v>
      </c>
      <c r="W15" s="150">
        <f>IF(AND(ISNUMBER(N15),ISNUMBER(H15),ISNUMBER(I15),ISNUMBER(P15),ISNUMBER('Konstanty výpočtu NEL'!$E$10)),(15.27*N15+28.38*'Konstanty výpočtu NEL'!$E$10/10+1.12*H15+4.54*I15/10)*(100-P15)/100,"")</f>
        <v>354.20589582999992</v>
      </c>
      <c r="X15" s="132">
        <f t="shared" si="1"/>
        <v>9.1231087583188533</v>
      </c>
      <c r="Y15" s="132">
        <f t="shared" si="8"/>
        <v>1985.0106088596287</v>
      </c>
    </row>
    <row r="16" spans="1:25" x14ac:dyDescent="0.2">
      <c r="A16" s="184"/>
      <c r="B16" s="70">
        <f>'Vstupy hybridů NIRs'!B16</f>
        <v>2</v>
      </c>
      <c r="C16" s="71">
        <f>'Vstupy hybridů NIRs'!C16</f>
        <v>15</v>
      </c>
      <c r="D16" s="131">
        <f t="shared" si="0"/>
        <v>4.5960000000000001</v>
      </c>
      <c r="E16" s="131">
        <f>IF(ISNUMBER('Vstupy hybridů NIRs'!D16),'Vstupy hybridů NIRs'!D16,"")</f>
        <v>30.64</v>
      </c>
      <c r="F16" s="131">
        <f>IF(ISNUMBER('Vstupy hybridů NIRs'!E16),'Vstupy hybridů NIRs'!E16,"")</f>
        <v>32.22</v>
      </c>
      <c r="G16" s="131">
        <f>IF(AND(ISNUMBER(M16),ISNUMBER(O16),ISNUMBER(I16),ISNUMBER('Konstanty výpočtu NEL'!$E$10)),1000-(M16+O16+I16+'Konstanty výpočtu NEL'!$E$10),"")</f>
        <v>605.09699999999998</v>
      </c>
      <c r="H16" s="131">
        <f t="shared" si="2"/>
        <v>60.509699999999995</v>
      </c>
      <c r="I16" s="131">
        <f>IF(AND(ISNUMBER(J16),ISNUMBER('Konstanty výpočtů'!$E$7)),J16*'Konstanty výpočtů'!$E$7/100,"")</f>
        <v>252.10299999999998</v>
      </c>
      <c r="J16" s="131">
        <f t="shared" si="3"/>
        <v>259.89999999999998</v>
      </c>
      <c r="K16" s="131">
        <f>IF('Vstupy hybridů NIRs'!G16,'Vstupy hybridů NIRs'!G16,"")</f>
        <v>25.99</v>
      </c>
      <c r="L16" s="131">
        <f>IF('Vstupy hybridů NIRs'!H16,'Vstupy hybridů NIRs'!H16,"")</f>
        <v>38.270000000000003</v>
      </c>
      <c r="M16" s="131">
        <f t="shared" si="4"/>
        <v>67.8</v>
      </c>
      <c r="N16" s="131">
        <f>IF(ISNUMBER('Vstupy hybridů NIRs'!F16),'Vstupy hybridů NIRs'!F16,"")</f>
        <v>6.78</v>
      </c>
      <c r="O16" s="131">
        <f t="shared" si="5"/>
        <v>45</v>
      </c>
      <c r="P16" s="131">
        <f>IF(ISNUMBER('Vstupy hybridů NIRs'!I16),'Vstupy hybridů NIRs'!I16,"")</f>
        <v>4.5</v>
      </c>
      <c r="Q16" s="131">
        <f>IF(ISNUMBER('Vstupy hybridů NIRs'!J16),'Vstupy hybridů NIRs'!J16,"")</f>
        <v>55</v>
      </c>
      <c r="R16" s="131">
        <f>IF(AND(ISNUMBER(M16),ISNUMBER(O16),ISNUMBER('Konstanty výpočtu NEL'!$E$25),ISNUMBER('Konstanty výpočtu NEL'!$E$28),ISNUMBER('Konstanty výpočtu NEL'!$E$31)),M16*'Konstanty výpočtu NEL'!$E$25+(1000-O16)*'Konstanty výpočtu NEL'!$E$28+'Konstanty výpočtu NEL'!$E$31,"")</f>
        <v>18.565564000000002</v>
      </c>
      <c r="S16" s="131">
        <f>IF(AND(ISNUMBER(M16),ISNUMBER('Konstanty výpočtu NEL'!$G$7),ISNUMBER('Konstanty výpočtu NEL'!$L$10),ISNUMBER(I16),ISNUMBER(Q16),ISNUMBER(G16),ISNUMBER('Konstanty výpočtu NEL'!$G$16)),'Konstanty výpočtu NEL'!$G$28*(M16*'Konstanty výpočtu NEL'!$G$7+'Konstanty výpočtu NEL'!$L$10+I16*Q16/100+G16*'Konstanty výpočtu NEL'!$G$16),"")</f>
        <v>10.507847207200001</v>
      </c>
      <c r="T16" s="131">
        <f>IF(AND(ISNUMBER(M16),ISNUMBER('Konstanty výpočtu NEL'!$G$7),ISNUMBER('Konstanty výpočtu NEL'!$L$10),ISNUMBER(I16),ISNUMBER('Konstanty výpočtu NEL'!$G$13),ISNUMBER(G16),ISNUMBER('Konstanty výpočtu NEL'!$G$16)),'Konstanty výpočtu NEL'!$G$28*(M16*'Konstanty výpočtu NEL'!$G$7+'Konstanty výpočtu NEL'!$L$10+I16*'Konstanty výpočtu NEL'!$G$13+G16*'Konstanty výpočtu NEL'!$G$16),"")</f>
        <v>11.054557772999999</v>
      </c>
      <c r="U16" s="131">
        <f t="shared" si="6"/>
        <v>6.2924836300850231</v>
      </c>
      <c r="V16" s="131">
        <f t="shared" si="7"/>
        <v>6.6980010751719163</v>
      </c>
      <c r="W16" s="150">
        <f>IF(AND(ISNUMBER(N16),ISNUMBER(H16),ISNUMBER(I16),ISNUMBER(P16),ISNUMBER('Konstanty výpočtu NEL'!$E$10)),(15.27*N16+28.38*'Konstanty výpočtu NEL'!$E$10/10+1.12*H16+4.54*I16/10)*(100-P16)/100,"")</f>
        <v>354.20589582999992</v>
      </c>
      <c r="X16" s="132">
        <f t="shared" si="1"/>
        <v>9.1231087583188533</v>
      </c>
      <c r="Y16" s="132">
        <f t="shared" si="8"/>
        <v>1985.0106088596287</v>
      </c>
    </row>
    <row r="17" spans="1:25" x14ac:dyDescent="0.2">
      <c r="A17" s="184"/>
      <c r="B17" s="70">
        <f>'Vstupy hybridů NIRs'!B17</f>
        <v>3</v>
      </c>
      <c r="C17" s="71">
        <f>'Vstupy hybridů NIRs'!C17</f>
        <v>15</v>
      </c>
      <c r="D17" s="131">
        <f t="shared" si="0"/>
        <v>4.5960000000000001</v>
      </c>
      <c r="E17" s="131">
        <f>IF(ISNUMBER('Vstupy hybridů NIRs'!D17),'Vstupy hybridů NIRs'!D17,"")</f>
        <v>30.64</v>
      </c>
      <c r="F17" s="131">
        <f>IF(ISNUMBER('Vstupy hybridů NIRs'!E17),'Vstupy hybridů NIRs'!E17,"")</f>
        <v>32.22</v>
      </c>
      <c r="G17" s="131">
        <f>IF(AND(ISNUMBER(M17),ISNUMBER(O17),ISNUMBER(I17),ISNUMBER('Konstanty výpočtu NEL'!$E$10)),1000-(M17+O17+I17+'Konstanty výpočtu NEL'!$E$10),"")</f>
        <v>605.09699999999998</v>
      </c>
      <c r="H17" s="131">
        <f t="shared" si="2"/>
        <v>60.509699999999995</v>
      </c>
      <c r="I17" s="131">
        <f>IF(AND(ISNUMBER(J17),ISNUMBER('Konstanty výpočtů'!$E$7)),J17*'Konstanty výpočtů'!$E$7/100,"")</f>
        <v>252.10299999999998</v>
      </c>
      <c r="J17" s="131">
        <f t="shared" si="3"/>
        <v>259.89999999999998</v>
      </c>
      <c r="K17" s="131">
        <f>IF('Vstupy hybridů NIRs'!G17,'Vstupy hybridů NIRs'!G17,"")</f>
        <v>25.99</v>
      </c>
      <c r="L17" s="131">
        <f>IF('Vstupy hybridů NIRs'!H17,'Vstupy hybridů NIRs'!H17,"")</f>
        <v>38.270000000000003</v>
      </c>
      <c r="M17" s="131">
        <f t="shared" si="4"/>
        <v>67.8</v>
      </c>
      <c r="N17" s="131">
        <f>IF(ISNUMBER('Vstupy hybridů NIRs'!F17),'Vstupy hybridů NIRs'!F17,"")</f>
        <v>6.78</v>
      </c>
      <c r="O17" s="131">
        <f t="shared" si="5"/>
        <v>45</v>
      </c>
      <c r="P17" s="131">
        <f>IF(ISNUMBER('Vstupy hybridů NIRs'!I17),'Vstupy hybridů NIRs'!I17,"")</f>
        <v>4.5</v>
      </c>
      <c r="Q17" s="131">
        <f>IF(ISNUMBER('Vstupy hybridů NIRs'!J17),'Vstupy hybridů NIRs'!J17,"")</f>
        <v>55</v>
      </c>
      <c r="R17" s="131">
        <f>IF(AND(ISNUMBER(M17),ISNUMBER(O17),ISNUMBER('Konstanty výpočtu NEL'!$E$25),ISNUMBER('Konstanty výpočtu NEL'!$E$28),ISNUMBER('Konstanty výpočtu NEL'!$E$31)),M17*'Konstanty výpočtu NEL'!$E$25+(1000-O17)*'Konstanty výpočtu NEL'!$E$28+'Konstanty výpočtu NEL'!$E$31,"")</f>
        <v>18.565564000000002</v>
      </c>
      <c r="S17" s="131">
        <f>IF(AND(ISNUMBER(M17),ISNUMBER('Konstanty výpočtu NEL'!$G$7),ISNUMBER('Konstanty výpočtu NEL'!$L$10),ISNUMBER(I17),ISNUMBER(Q17),ISNUMBER(G17),ISNUMBER('Konstanty výpočtu NEL'!$G$16)),'Konstanty výpočtu NEL'!$G$28*(M17*'Konstanty výpočtu NEL'!$G$7+'Konstanty výpočtu NEL'!$L$10+I17*Q17/100+G17*'Konstanty výpočtu NEL'!$G$16),"")</f>
        <v>10.507847207200001</v>
      </c>
      <c r="T17" s="131">
        <f>IF(AND(ISNUMBER(M17),ISNUMBER('Konstanty výpočtu NEL'!$G$7),ISNUMBER('Konstanty výpočtu NEL'!$L$10),ISNUMBER(I17),ISNUMBER('Konstanty výpočtu NEL'!$G$13),ISNUMBER(G17),ISNUMBER('Konstanty výpočtu NEL'!$G$16)),'Konstanty výpočtu NEL'!$G$28*(M17*'Konstanty výpočtu NEL'!$G$7+'Konstanty výpočtu NEL'!$L$10+I17*'Konstanty výpočtu NEL'!$G$13+G17*'Konstanty výpočtu NEL'!$G$16),"")</f>
        <v>11.054557772999999</v>
      </c>
      <c r="U17" s="131">
        <f t="shared" si="6"/>
        <v>6.2924836300850231</v>
      </c>
      <c r="V17" s="131">
        <f t="shared" si="7"/>
        <v>6.6980010751719163</v>
      </c>
      <c r="W17" s="150">
        <f>IF(AND(ISNUMBER(N17),ISNUMBER(H17),ISNUMBER(I17),ISNUMBER(P17),ISNUMBER('Konstanty výpočtu NEL'!$E$10)),(15.27*N17+28.38*'Konstanty výpočtu NEL'!$E$10/10+1.12*H17+4.54*I17/10)*(100-P17)/100,"")</f>
        <v>354.20589582999992</v>
      </c>
      <c r="X17" s="132">
        <f t="shared" si="1"/>
        <v>9.1231087583188533</v>
      </c>
      <c r="Y17" s="132">
        <f t="shared" si="8"/>
        <v>1985.0106088596287</v>
      </c>
    </row>
    <row r="18" spans="1:25" ht="12.75" customHeight="1" x14ac:dyDescent="0.2">
      <c r="A18" s="184" t="str">
        <f>'Vstupy hybridů NIRs'!A18</f>
        <v>V5</v>
      </c>
      <c r="B18" s="70">
        <f>'Vstupy hybridů NIRs'!B18</f>
        <v>1</v>
      </c>
      <c r="C18" s="71">
        <f>'Vstupy hybridů NIRs'!C18</f>
        <v>7</v>
      </c>
      <c r="D18" s="131">
        <f t="shared" si="0"/>
        <v>2.1448</v>
      </c>
      <c r="E18" s="131">
        <f>IF(ISNUMBER('Vstupy hybridů NIRs'!D18),'Vstupy hybridů NIRs'!D18,"")</f>
        <v>30.64</v>
      </c>
      <c r="F18" s="131">
        <f>IF(ISNUMBER('Vstupy hybridů NIRs'!E18),'Vstupy hybridů NIRs'!E18,"")</f>
        <v>32.22</v>
      </c>
      <c r="G18" s="131">
        <f>IF(AND(ISNUMBER(M18),ISNUMBER(O18),ISNUMBER(I18),ISNUMBER('Konstanty výpočtu NEL'!$E$10)),1000-(M18+O18+I18+'Konstanty výpočtu NEL'!$E$10),"")</f>
        <v>605.09699999999998</v>
      </c>
      <c r="H18" s="131">
        <f t="shared" si="2"/>
        <v>60.509699999999995</v>
      </c>
      <c r="I18" s="131">
        <f>IF(AND(ISNUMBER(J18),ISNUMBER('Konstanty výpočtů'!$E$7)),J18*'Konstanty výpočtů'!$E$7/100,"")</f>
        <v>252.10299999999998</v>
      </c>
      <c r="J18" s="131">
        <f t="shared" si="3"/>
        <v>259.89999999999998</v>
      </c>
      <c r="K18" s="131">
        <f>IF('Vstupy hybridů NIRs'!G18,'Vstupy hybridů NIRs'!G18,"")</f>
        <v>25.99</v>
      </c>
      <c r="L18" s="131">
        <f>IF('Vstupy hybridů NIRs'!H18,'Vstupy hybridů NIRs'!H18,"")</f>
        <v>38.270000000000003</v>
      </c>
      <c r="M18" s="131">
        <f t="shared" si="4"/>
        <v>67.8</v>
      </c>
      <c r="N18" s="131">
        <f>IF(ISNUMBER('Vstupy hybridů NIRs'!F18),'Vstupy hybridů NIRs'!F18,"")</f>
        <v>6.78</v>
      </c>
      <c r="O18" s="131">
        <f t="shared" si="5"/>
        <v>45</v>
      </c>
      <c r="P18" s="131">
        <f>IF(ISNUMBER('Vstupy hybridů NIRs'!I18),'Vstupy hybridů NIRs'!I18,"")</f>
        <v>4.5</v>
      </c>
      <c r="Q18" s="131">
        <f>IF(ISNUMBER('Vstupy hybridů NIRs'!J18),'Vstupy hybridů NIRs'!J18,"")</f>
        <v>55</v>
      </c>
      <c r="R18" s="131">
        <f>IF(AND(ISNUMBER(M18),ISNUMBER(O18),ISNUMBER('Konstanty výpočtu NEL'!$E$25),ISNUMBER('Konstanty výpočtu NEL'!$E$28),ISNUMBER('Konstanty výpočtu NEL'!$E$31)),M18*'Konstanty výpočtu NEL'!$E$25+(1000-O18)*'Konstanty výpočtu NEL'!$E$28+'Konstanty výpočtu NEL'!$E$31,"")</f>
        <v>18.565564000000002</v>
      </c>
      <c r="S18" s="131">
        <f>IF(AND(ISNUMBER(M18),ISNUMBER('Konstanty výpočtu NEL'!$G$7),ISNUMBER('Konstanty výpočtu NEL'!$L$10),ISNUMBER(I18),ISNUMBER(Q18),ISNUMBER(G18),ISNUMBER('Konstanty výpočtu NEL'!$G$16)),'Konstanty výpočtu NEL'!$G$28*(M18*'Konstanty výpočtu NEL'!$G$7+'Konstanty výpočtu NEL'!$L$10+I18*Q18/100+G18*'Konstanty výpočtu NEL'!$G$16),"")</f>
        <v>10.507847207200001</v>
      </c>
      <c r="T18" s="131">
        <f>IF(AND(ISNUMBER(M18),ISNUMBER('Konstanty výpočtu NEL'!$G$7),ISNUMBER('Konstanty výpočtu NEL'!$L$10),ISNUMBER(I18),ISNUMBER('Konstanty výpočtu NEL'!$G$13),ISNUMBER(G18),ISNUMBER('Konstanty výpočtu NEL'!$G$16)),'Konstanty výpočtu NEL'!$G$28*(M18*'Konstanty výpočtu NEL'!$G$7+'Konstanty výpočtu NEL'!$L$10+I18*'Konstanty výpočtu NEL'!$G$13+G18*'Konstanty výpočtu NEL'!$G$16),"")</f>
        <v>11.054557772999999</v>
      </c>
      <c r="U18" s="131">
        <f t="shared" si="6"/>
        <v>6.2924836300850231</v>
      </c>
      <c r="V18" s="131">
        <f t="shared" si="7"/>
        <v>6.6980010751719163</v>
      </c>
      <c r="W18" s="150">
        <f>IF(AND(ISNUMBER(N18),ISNUMBER(H18),ISNUMBER(I18),ISNUMBER(P18),ISNUMBER('Konstanty výpočtu NEL'!$E$10)),(15.27*N18+28.38*'Konstanty výpočtu NEL'!$E$10/10+1.12*H18+4.54*I18/10)*(100-P18)/100,"")</f>
        <v>354.20589582999992</v>
      </c>
      <c r="X18" s="132">
        <f t="shared" si="1"/>
        <v>4.2574507538821322</v>
      </c>
      <c r="Y18" s="132">
        <f t="shared" si="8"/>
        <v>1985.0106088596287</v>
      </c>
    </row>
    <row r="19" spans="1:25" x14ac:dyDescent="0.2">
      <c r="A19" s="184"/>
      <c r="B19" s="70">
        <f>'Vstupy hybridů NIRs'!B19</f>
        <v>2</v>
      </c>
      <c r="C19" s="71">
        <f>'Vstupy hybridů NIRs'!C19</f>
        <v>7</v>
      </c>
      <c r="D19" s="131">
        <f t="shared" si="0"/>
        <v>2.1448</v>
      </c>
      <c r="E19" s="131">
        <f>IF(ISNUMBER('Vstupy hybridů NIRs'!D19),'Vstupy hybridů NIRs'!D19,"")</f>
        <v>30.64</v>
      </c>
      <c r="F19" s="131">
        <f>IF(ISNUMBER('Vstupy hybridů NIRs'!E19),'Vstupy hybridů NIRs'!E19,"")</f>
        <v>32.22</v>
      </c>
      <c r="G19" s="131">
        <f>IF(AND(ISNUMBER(M19),ISNUMBER(O19),ISNUMBER(I19),ISNUMBER('Konstanty výpočtu NEL'!$E$10)),1000-(M19+O19+I19+'Konstanty výpočtu NEL'!$E$10),"")</f>
        <v>605.09699999999998</v>
      </c>
      <c r="H19" s="131">
        <f t="shared" si="2"/>
        <v>60.509699999999995</v>
      </c>
      <c r="I19" s="131">
        <f>IF(AND(ISNUMBER(J19),ISNUMBER('Konstanty výpočtů'!$E$7)),J19*'Konstanty výpočtů'!$E$7/100,"")</f>
        <v>252.10299999999998</v>
      </c>
      <c r="J19" s="131">
        <f t="shared" si="3"/>
        <v>259.89999999999998</v>
      </c>
      <c r="K19" s="131">
        <f>IF('Vstupy hybridů NIRs'!G19,'Vstupy hybridů NIRs'!G19,"")</f>
        <v>25.99</v>
      </c>
      <c r="L19" s="131">
        <f>IF('Vstupy hybridů NIRs'!H19,'Vstupy hybridů NIRs'!H19,"")</f>
        <v>38.270000000000003</v>
      </c>
      <c r="M19" s="131">
        <f t="shared" si="4"/>
        <v>67.8</v>
      </c>
      <c r="N19" s="131">
        <f>IF(ISNUMBER('Vstupy hybridů NIRs'!F19),'Vstupy hybridů NIRs'!F19,"")</f>
        <v>6.78</v>
      </c>
      <c r="O19" s="131">
        <f t="shared" si="5"/>
        <v>45</v>
      </c>
      <c r="P19" s="131">
        <f>IF(ISNUMBER('Vstupy hybridů NIRs'!I19),'Vstupy hybridů NIRs'!I19,"")</f>
        <v>4.5</v>
      </c>
      <c r="Q19" s="131">
        <f>IF(ISNUMBER('Vstupy hybridů NIRs'!J19),'Vstupy hybridů NIRs'!J19,"")</f>
        <v>55</v>
      </c>
      <c r="R19" s="131">
        <f>IF(AND(ISNUMBER(M19),ISNUMBER(O19),ISNUMBER('Konstanty výpočtu NEL'!$E$25),ISNUMBER('Konstanty výpočtu NEL'!$E$28),ISNUMBER('Konstanty výpočtu NEL'!$E$31)),M19*'Konstanty výpočtu NEL'!$E$25+(1000-O19)*'Konstanty výpočtu NEL'!$E$28+'Konstanty výpočtu NEL'!$E$31,"")</f>
        <v>18.565564000000002</v>
      </c>
      <c r="S19" s="131">
        <f>IF(AND(ISNUMBER(M19),ISNUMBER('Konstanty výpočtu NEL'!$G$7),ISNUMBER('Konstanty výpočtu NEL'!$L$10),ISNUMBER(I19),ISNUMBER(Q19),ISNUMBER(G19),ISNUMBER('Konstanty výpočtu NEL'!$G$16)),'Konstanty výpočtu NEL'!$G$28*(M19*'Konstanty výpočtu NEL'!$G$7+'Konstanty výpočtu NEL'!$L$10+I19*Q19/100+G19*'Konstanty výpočtu NEL'!$G$16),"")</f>
        <v>10.507847207200001</v>
      </c>
      <c r="T19" s="131">
        <f>IF(AND(ISNUMBER(M19),ISNUMBER('Konstanty výpočtu NEL'!$G$7),ISNUMBER('Konstanty výpočtu NEL'!$L$10),ISNUMBER(I19),ISNUMBER('Konstanty výpočtu NEL'!$G$13),ISNUMBER(G19),ISNUMBER('Konstanty výpočtu NEL'!$G$16)),'Konstanty výpočtu NEL'!$G$28*(M19*'Konstanty výpočtu NEL'!$G$7+'Konstanty výpočtu NEL'!$L$10+I19*'Konstanty výpočtu NEL'!$G$13+G19*'Konstanty výpočtu NEL'!$G$16),"")</f>
        <v>11.054557772999999</v>
      </c>
      <c r="U19" s="131">
        <f t="shared" si="6"/>
        <v>6.2924836300850231</v>
      </c>
      <c r="V19" s="131">
        <f t="shared" si="7"/>
        <v>6.6980010751719163</v>
      </c>
      <c r="W19" s="150">
        <f>IF(AND(ISNUMBER(N19),ISNUMBER(H19),ISNUMBER(I19),ISNUMBER(P19),ISNUMBER('Konstanty výpočtu NEL'!$E$10)),(15.27*N19+28.38*'Konstanty výpočtu NEL'!$E$10/10+1.12*H19+4.54*I19/10)*(100-P19)/100,"")</f>
        <v>354.20589582999992</v>
      </c>
      <c r="X19" s="132">
        <f t="shared" si="1"/>
        <v>4.2574507538821322</v>
      </c>
      <c r="Y19" s="132">
        <f t="shared" si="8"/>
        <v>1985.0106088596287</v>
      </c>
    </row>
    <row r="20" spans="1:25" x14ac:dyDescent="0.2">
      <c r="A20" s="184"/>
      <c r="B20" s="70">
        <f>'Vstupy hybridů NIRs'!B20</f>
        <v>3</v>
      </c>
      <c r="C20" s="71">
        <f>'Vstupy hybridů NIRs'!C20</f>
        <v>7</v>
      </c>
      <c r="D20" s="131">
        <f t="shared" si="0"/>
        <v>2.1448</v>
      </c>
      <c r="E20" s="131">
        <f>IF(ISNUMBER('Vstupy hybridů NIRs'!D20),'Vstupy hybridů NIRs'!D20,"")</f>
        <v>30.64</v>
      </c>
      <c r="F20" s="131">
        <f>IF(ISNUMBER('Vstupy hybridů NIRs'!E20),'Vstupy hybridů NIRs'!E20,"")</f>
        <v>32.22</v>
      </c>
      <c r="G20" s="131">
        <f>IF(AND(ISNUMBER(M20),ISNUMBER(O20),ISNUMBER(I20),ISNUMBER('Konstanty výpočtu NEL'!$E$10)),1000-(M20+O20+I20+'Konstanty výpočtu NEL'!$E$10),"")</f>
        <v>605.09699999999998</v>
      </c>
      <c r="H20" s="131">
        <f t="shared" si="2"/>
        <v>60.509699999999995</v>
      </c>
      <c r="I20" s="131">
        <f>IF(AND(ISNUMBER(J20),ISNUMBER('Konstanty výpočtů'!$E$7)),J20*'Konstanty výpočtů'!$E$7/100,"")</f>
        <v>252.10299999999998</v>
      </c>
      <c r="J20" s="131">
        <f t="shared" si="3"/>
        <v>259.89999999999998</v>
      </c>
      <c r="K20" s="131">
        <f>IF('Vstupy hybridů NIRs'!G20,'Vstupy hybridů NIRs'!G20,"")</f>
        <v>25.99</v>
      </c>
      <c r="L20" s="131">
        <f>IF('Vstupy hybridů NIRs'!H20,'Vstupy hybridů NIRs'!H20,"")</f>
        <v>38.270000000000003</v>
      </c>
      <c r="M20" s="131">
        <f t="shared" si="4"/>
        <v>67.8</v>
      </c>
      <c r="N20" s="131">
        <f>IF(ISNUMBER('Vstupy hybridů NIRs'!F20),'Vstupy hybridů NIRs'!F20,"")</f>
        <v>6.78</v>
      </c>
      <c r="O20" s="131">
        <f t="shared" si="5"/>
        <v>45</v>
      </c>
      <c r="P20" s="131">
        <f>IF(ISNUMBER('Vstupy hybridů NIRs'!I20),'Vstupy hybridů NIRs'!I20,"")</f>
        <v>4.5</v>
      </c>
      <c r="Q20" s="131">
        <f>IF(ISNUMBER('Vstupy hybridů NIRs'!J20),'Vstupy hybridů NIRs'!J20,"")</f>
        <v>55</v>
      </c>
      <c r="R20" s="131">
        <f>IF(AND(ISNUMBER(M20),ISNUMBER(O20),ISNUMBER('Konstanty výpočtu NEL'!$E$25),ISNUMBER('Konstanty výpočtu NEL'!$E$28),ISNUMBER('Konstanty výpočtu NEL'!$E$31)),M20*'Konstanty výpočtu NEL'!$E$25+(1000-O20)*'Konstanty výpočtu NEL'!$E$28+'Konstanty výpočtu NEL'!$E$31,"")</f>
        <v>18.565564000000002</v>
      </c>
      <c r="S20" s="131">
        <f>IF(AND(ISNUMBER(M20),ISNUMBER('Konstanty výpočtu NEL'!$G$7),ISNUMBER('Konstanty výpočtu NEL'!$L$10),ISNUMBER(I20),ISNUMBER(Q20),ISNUMBER(G20),ISNUMBER('Konstanty výpočtu NEL'!$G$16)),'Konstanty výpočtu NEL'!$G$28*(M20*'Konstanty výpočtu NEL'!$G$7+'Konstanty výpočtu NEL'!$L$10+I20*Q20/100+G20*'Konstanty výpočtu NEL'!$G$16),"")</f>
        <v>10.507847207200001</v>
      </c>
      <c r="T20" s="131">
        <f>IF(AND(ISNUMBER(M20),ISNUMBER('Konstanty výpočtu NEL'!$G$7),ISNUMBER('Konstanty výpočtu NEL'!$L$10),ISNUMBER(I20),ISNUMBER('Konstanty výpočtu NEL'!$G$13),ISNUMBER(G20),ISNUMBER('Konstanty výpočtu NEL'!$G$16)),'Konstanty výpočtu NEL'!$G$28*(M20*'Konstanty výpočtu NEL'!$G$7+'Konstanty výpočtu NEL'!$L$10+I20*'Konstanty výpočtu NEL'!$G$13+G20*'Konstanty výpočtu NEL'!$G$16),"")</f>
        <v>11.054557772999999</v>
      </c>
      <c r="U20" s="131">
        <f t="shared" si="6"/>
        <v>6.2924836300850231</v>
      </c>
      <c r="V20" s="131">
        <f t="shared" si="7"/>
        <v>6.6980010751719163</v>
      </c>
      <c r="W20" s="150">
        <f>IF(AND(ISNUMBER(N20),ISNUMBER(H20),ISNUMBER(I20),ISNUMBER(P20),ISNUMBER('Konstanty výpočtu NEL'!$E$10)),(15.27*N20+28.38*'Konstanty výpočtu NEL'!$E$10/10+1.12*H20+4.54*I20/10)*(100-P20)/100,"")</f>
        <v>354.20589582999992</v>
      </c>
      <c r="X20" s="132">
        <f t="shared" si="1"/>
        <v>4.2574507538821322</v>
      </c>
      <c r="Y20" s="132">
        <f t="shared" si="8"/>
        <v>1985.0106088596287</v>
      </c>
    </row>
    <row r="21" spans="1:25" ht="12.75" customHeight="1" x14ac:dyDescent="0.2">
      <c r="A21" s="184" t="str">
        <f>'Vstupy hybridů NIRs'!A21</f>
        <v>H6</v>
      </c>
      <c r="B21" s="70">
        <f>'Vstupy hybridů NIRs'!B21</f>
        <v>1</v>
      </c>
      <c r="C21" s="71">
        <f>'Vstupy hybridů NIRs'!C21</f>
        <v>0</v>
      </c>
      <c r="D21" s="131" t="str">
        <f t="shared" si="0"/>
        <v/>
      </c>
      <c r="E21" s="131" t="str">
        <f>IF(ISNUMBER('Vstupy hybridů NIRs'!D21),'Vstupy hybridů NIRs'!D21,"")</f>
        <v/>
      </c>
      <c r="F21" s="131" t="str">
        <f>IF(ISNUMBER('Vstupy hybridů NIRs'!E21),'Vstupy hybridů NIRs'!E21,"")</f>
        <v/>
      </c>
      <c r="G21" s="131" t="str">
        <f>IF(AND(ISNUMBER(M21),ISNUMBER(O21),ISNUMBER(I21),ISNUMBER('Konstanty výpočtu NEL'!$E$10)),1000-(M21+O21+I21+'Konstanty výpočtu NEL'!$E$10),"")</f>
        <v/>
      </c>
      <c r="H21" s="131" t="str">
        <f t="shared" si="2"/>
        <v/>
      </c>
      <c r="I21" s="131" t="str">
        <f>IF(AND(ISNUMBER(J21),ISNUMBER('Konstanty výpočtů'!$E$7)),J21*'Konstanty výpočtů'!$E$7/100,"")</f>
        <v/>
      </c>
      <c r="J21" s="131" t="str">
        <f t="shared" si="3"/>
        <v/>
      </c>
      <c r="K21" s="131" t="str">
        <f>IF('Vstupy hybridů NIRs'!G21,'Vstupy hybridů NIRs'!G21,"")</f>
        <v/>
      </c>
      <c r="L21" s="131" t="str">
        <f>IF('Vstupy hybridů NIRs'!H21,'Vstupy hybridů NIRs'!H21,"")</f>
        <v/>
      </c>
      <c r="M21" s="131" t="str">
        <f t="shared" si="4"/>
        <v/>
      </c>
      <c r="N21" s="131" t="str">
        <f>IF(ISNUMBER('Vstupy hybridů NIRs'!F21),'Vstupy hybridů NIRs'!F21,"")</f>
        <v/>
      </c>
      <c r="O21" s="131" t="str">
        <f t="shared" si="5"/>
        <v/>
      </c>
      <c r="P21" s="131" t="str">
        <f>IF(ISNUMBER('Vstupy hybridů NIRs'!I21),'Vstupy hybridů NIRs'!I21,"")</f>
        <v/>
      </c>
      <c r="Q21" s="131" t="str">
        <f>IF(ISNUMBER('Vstupy hybridů NIRs'!J21),'Vstupy hybridů NIRs'!J21,"")</f>
        <v/>
      </c>
      <c r="R21" s="131" t="str">
        <f>IF(AND(ISNUMBER(M21),ISNUMBER(O21),ISNUMBER('Konstanty výpočtu NEL'!$E$25),ISNUMBER('Konstanty výpočtu NEL'!$E$28),ISNUMBER('Konstanty výpočtu NEL'!$E$31)),M21*'Konstanty výpočtu NEL'!$E$25+(1000-O21)*'Konstanty výpočtu NEL'!$E$28+'Konstanty výpočtu NEL'!$E$31,"")</f>
        <v/>
      </c>
      <c r="S21" s="131" t="str">
        <f>IF(AND(ISNUMBER(M21),ISNUMBER('Konstanty výpočtu NEL'!$G$7),ISNUMBER('Konstanty výpočtu NEL'!$L$10),ISNUMBER(I21),ISNUMBER(Q21),ISNUMBER(G21),ISNUMBER('Konstanty výpočtu NEL'!$G$16)),'Konstanty výpočtu NEL'!$G$28*(M21*'Konstanty výpočtu NEL'!$G$7+'Konstanty výpočtu NEL'!$L$10+I21*Q21/100+G21*'Konstanty výpočtu NEL'!$G$16),"")</f>
        <v/>
      </c>
      <c r="T21" s="131" t="str">
        <f>IF(AND(ISNUMBER(M21),ISNUMBER('Konstanty výpočtu NEL'!$G$7),ISNUMBER('Konstanty výpočtu NEL'!$L$10),ISNUMBER(I21),ISNUMBER('Konstanty výpočtu NEL'!$G$13),ISNUMBER(G21),ISNUMBER('Konstanty výpočtu NEL'!$G$16)),'Konstanty výpočtu NEL'!$G$28*(M21*'Konstanty výpočtu NEL'!$G$7+'Konstanty výpočtu NEL'!$L$10+I21*'Konstanty výpočtu NEL'!$G$13+G21*'Konstanty výpočtu NEL'!$G$16),"")</f>
        <v/>
      </c>
      <c r="U21" s="131" t="str">
        <f t="shared" si="6"/>
        <v/>
      </c>
      <c r="V21" s="131" t="str">
        <f t="shared" si="7"/>
        <v/>
      </c>
      <c r="W21" s="150" t="str">
        <f>IF(AND(ISNUMBER(N21),ISNUMBER(H21),ISNUMBER(I21),ISNUMBER(P21),ISNUMBER('Konstanty výpočtu NEL'!$E$10)),(15.27*N21+28.38*'Konstanty výpočtu NEL'!$E$10/10+1.12*H21+4.54*I21/10)*(100-P21)/100,"")</f>
        <v/>
      </c>
      <c r="X21" s="132" t="str">
        <f t="shared" si="1"/>
        <v/>
      </c>
      <c r="Y21" s="132" t="str">
        <f t="shared" si="8"/>
        <v/>
      </c>
    </row>
    <row r="22" spans="1:25" x14ac:dyDescent="0.2">
      <c r="A22" s="184"/>
      <c r="B22" s="70">
        <f>'Vstupy hybridů NIRs'!B22</f>
        <v>2</v>
      </c>
      <c r="C22" s="71">
        <f>'Vstupy hybridů NIRs'!C22</f>
        <v>0</v>
      </c>
      <c r="D22" s="131" t="str">
        <f t="shared" si="0"/>
        <v/>
      </c>
      <c r="E22" s="131" t="str">
        <f>IF(ISNUMBER('Vstupy hybridů NIRs'!D22),'Vstupy hybridů NIRs'!D22,"")</f>
        <v/>
      </c>
      <c r="F22" s="131" t="str">
        <f>IF(ISNUMBER('Vstupy hybridů NIRs'!E22),'Vstupy hybridů NIRs'!E22,"")</f>
        <v/>
      </c>
      <c r="G22" s="131" t="str">
        <f>IF(AND(ISNUMBER(M22),ISNUMBER(O22),ISNUMBER(I22),ISNUMBER('Konstanty výpočtu NEL'!$E$10)),1000-(M22+O22+I22+'Konstanty výpočtu NEL'!$E$10),"")</f>
        <v/>
      </c>
      <c r="H22" s="131" t="str">
        <f t="shared" si="2"/>
        <v/>
      </c>
      <c r="I22" s="131" t="str">
        <f>IF(AND(ISNUMBER(J22),ISNUMBER('Konstanty výpočtů'!$E$7)),J22*'Konstanty výpočtů'!$E$7/100,"")</f>
        <v/>
      </c>
      <c r="J22" s="131" t="str">
        <f t="shared" si="3"/>
        <v/>
      </c>
      <c r="K22" s="131" t="str">
        <f>IF('Vstupy hybridů NIRs'!G22,'Vstupy hybridů NIRs'!G22,"")</f>
        <v/>
      </c>
      <c r="L22" s="131" t="str">
        <f>IF('Vstupy hybridů NIRs'!H22,'Vstupy hybridů NIRs'!H22,"")</f>
        <v/>
      </c>
      <c r="M22" s="131" t="str">
        <f t="shared" si="4"/>
        <v/>
      </c>
      <c r="N22" s="131" t="str">
        <f>IF(ISNUMBER('Vstupy hybridů NIRs'!F22),'Vstupy hybridů NIRs'!F22,"")</f>
        <v/>
      </c>
      <c r="O22" s="131" t="str">
        <f t="shared" si="5"/>
        <v/>
      </c>
      <c r="P22" s="131" t="str">
        <f>IF(ISNUMBER('Vstupy hybridů NIRs'!I22),'Vstupy hybridů NIRs'!I22,"")</f>
        <v/>
      </c>
      <c r="Q22" s="131" t="str">
        <f>IF(ISNUMBER('Vstupy hybridů NIRs'!J22),'Vstupy hybridů NIRs'!J22,"")</f>
        <v/>
      </c>
      <c r="R22" s="131" t="str">
        <f>IF(AND(ISNUMBER(M22),ISNUMBER(O22),ISNUMBER('Konstanty výpočtu NEL'!$E$25),ISNUMBER('Konstanty výpočtu NEL'!$E$28),ISNUMBER('Konstanty výpočtu NEL'!$E$31)),M22*'Konstanty výpočtu NEL'!$E$25+(1000-O22)*'Konstanty výpočtu NEL'!$E$28+'Konstanty výpočtu NEL'!$E$31,"")</f>
        <v/>
      </c>
      <c r="S22" s="131" t="str">
        <f>IF(AND(ISNUMBER(M22),ISNUMBER('Konstanty výpočtu NEL'!$G$7),ISNUMBER('Konstanty výpočtu NEL'!$L$10),ISNUMBER(I22),ISNUMBER(Q22),ISNUMBER(G22),ISNUMBER('Konstanty výpočtu NEL'!$G$16)),'Konstanty výpočtu NEL'!$G$28*(M22*'Konstanty výpočtu NEL'!$G$7+'Konstanty výpočtu NEL'!$L$10+I22*Q22/100+G22*'Konstanty výpočtu NEL'!$G$16),"")</f>
        <v/>
      </c>
      <c r="T22" s="131" t="str">
        <f>IF(AND(ISNUMBER(M22),ISNUMBER('Konstanty výpočtu NEL'!$G$7),ISNUMBER('Konstanty výpočtu NEL'!$L$10),ISNUMBER(I22),ISNUMBER('Konstanty výpočtu NEL'!$G$13),ISNUMBER(G22),ISNUMBER('Konstanty výpočtu NEL'!$G$16)),'Konstanty výpočtu NEL'!$G$28*(M22*'Konstanty výpočtu NEL'!$G$7+'Konstanty výpočtu NEL'!$L$10+I22*'Konstanty výpočtu NEL'!$G$13+G22*'Konstanty výpočtu NEL'!$G$16),"")</f>
        <v/>
      </c>
      <c r="U22" s="131" t="str">
        <f t="shared" si="6"/>
        <v/>
      </c>
      <c r="V22" s="131" t="str">
        <f t="shared" si="7"/>
        <v/>
      </c>
      <c r="W22" s="150" t="str">
        <f>IF(AND(ISNUMBER(N22),ISNUMBER(H22),ISNUMBER(I22),ISNUMBER(P22),ISNUMBER('Konstanty výpočtu NEL'!$E$10)),(15.27*N22+28.38*'Konstanty výpočtu NEL'!$E$10/10+1.12*H22+4.54*I22/10)*(100-P22)/100,"")</f>
        <v/>
      </c>
      <c r="X22" s="132" t="str">
        <f t="shared" si="1"/>
        <v/>
      </c>
      <c r="Y22" s="132" t="str">
        <f t="shared" si="8"/>
        <v/>
      </c>
    </row>
    <row r="23" spans="1:25" x14ac:dyDescent="0.2">
      <c r="A23" s="184"/>
      <c r="B23" s="70">
        <f>'Vstupy hybridů NIRs'!B23</f>
        <v>3</v>
      </c>
      <c r="C23" s="71">
        <f>'Vstupy hybridů NIRs'!C23</f>
        <v>0</v>
      </c>
      <c r="D23" s="131" t="str">
        <f t="shared" si="0"/>
        <v/>
      </c>
      <c r="E23" s="131" t="str">
        <f>IF(ISNUMBER('Vstupy hybridů NIRs'!D23),'Vstupy hybridů NIRs'!D23,"")</f>
        <v/>
      </c>
      <c r="F23" s="131" t="str">
        <f>IF(ISNUMBER('Vstupy hybridů NIRs'!E23),'Vstupy hybridů NIRs'!E23,"")</f>
        <v/>
      </c>
      <c r="G23" s="131" t="str">
        <f>IF(AND(ISNUMBER(M23),ISNUMBER(O23),ISNUMBER(I23),ISNUMBER('Konstanty výpočtu NEL'!$E$10)),1000-(M23+O23+I23+'Konstanty výpočtu NEL'!$E$10),"")</f>
        <v/>
      </c>
      <c r="H23" s="131" t="str">
        <f t="shared" si="2"/>
        <v/>
      </c>
      <c r="I23" s="131" t="str">
        <f>IF(AND(ISNUMBER(J23),ISNUMBER('Konstanty výpočtů'!$E$7)),J23*'Konstanty výpočtů'!$E$7/100,"")</f>
        <v/>
      </c>
      <c r="J23" s="131" t="str">
        <f t="shared" si="3"/>
        <v/>
      </c>
      <c r="K23" s="131" t="str">
        <f>IF('Vstupy hybridů NIRs'!G23,'Vstupy hybridů NIRs'!G23,"")</f>
        <v/>
      </c>
      <c r="L23" s="131" t="str">
        <f>IF('Vstupy hybridů NIRs'!H23,'Vstupy hybridů NIRs'!H23,"")</f>
        <v/>
      </c>
      <c r="M23" s="131" t="str">
        <f t="shared" si="4"/>
        <v/>
      </c>
      <c r="N23" s="131" t="str">
        <f>IF(ISNUMBER('Vstupy hybridů NIRs'!F23),'Vstupy hybridů NIRs'!F23,"")</f>
        <v/>
      </c>
      <c r="O23" s="131" t="str">
        <f t="shared" si="5"/>
        <v/>
      </c>
      <c r="P23" s="131" t="str">
        <f>IF(ISNUMBER('Vstupy hybridů NIRs'!I23),'Vstupy hybridů NIRs'!I23,"")</f>
        <v/>
      </c>
      <c r="Q23" s="131" t="str">
        <f>IF(ISNUMBER('Vstupy hybridů NIRs'!J23),'Vstupy hybridů NIRs'!J23,"")</f>
        <v/>
      </c>
      <c r="R23" s="131" t="str">
        <f>IF(AND(ISNUMBER(M23),ISNUMBER(O23),ISNUMBER('Konstanty výpočtu NEL'!$E$25),ISNUMBER('Konstanty výpočtu NEL'!$E$28),ISNUMBER('Konstanty výpočtu NEL'!$E$31)),M23*'Konstanty výpočtu NEL'!$E$25+(1000-O23)*'Konstanty výpočtu NEL'!$E$28+'Konstanty výpočtu NEL'!$E$31,"")</f>
        <v/>
      </c>
      <c r="S23" s="131" t="str">
        <f>IF(AND(ISNUMBER(M23),ISNUMBER('Konstanty výpočtu NEL'!$G$7),ISNUMBER('Konstanty výpočtu NEL'!$L$10),ISNUMBER(I23),ISNUMBER(Q23),ISNUMBER(G23),ISNUMBER('Konstanty výpočtu NEL'!$G$16)),'Konstanty výpočtu NEL'!$G$28*(M23*'Konstanty výpočtu NEL'!$G$7+'Konstanty výpočtu NEL'!$L$10+I23*Q23/100+G23*'Konstanty výpočtu NEL'!$G$16),"")</f>
        <v/>
      </c>
      <c r="T23" s="131" t="str">
        <f>IF(AND(ISNUMBER(M23),ISNUMBER('Konstanty výpočtu NEL'!$G$7),ISNUMBER('Konstanty výpočtu NEL'!$L$10),ISNUMBER(I23),ISNUMBER('Konstanty výpočtu NEL'!$G$13),ISNUMBER(G23),ISNUMBER('Konstanty výpočtu NEL'!$G$16)),'Konstanty výpočtu NEL'!$G$28*(M23*'Konstanty výpočtu NEL'!$G$7+'Konstanty výpočtu NEL'!$L$10+I23*'Konstanty výpočtu NEL'!$G$13+G23*'Konstanty výpočtu NEL'!$G$16),"")</f>
        <v/>
      </c>
      <c r="U23" s="131" t="str">
        <f t="shared" si="6"/>
        <v/>
      </c>
      <c r="V23" s="131" t="str">
        <f t="shared" si="7"/>
        <v/>
      </c>
      <c r="W23" s="150" t="str">
        <f>IF(AND(ISNUMBER(N23),ISNUMBER(H23),ISNUMBER(I23),ISNUMBER(P23),ISNUMBER('Konstanty výpočtu NEL'!$E$10)),(15.27*N23+28.38*'Konstanty výpočtu NEL'!$E$10/10+1.12*H23+4.54*I23/10)*(100-P23)/100,"")</f>
        <v/>
      </c>
      <c r="X23" s="132" t="str">
        <f t="shared" si="1"/>
        <v/>
      </c>
      <c r="Y23" s="132" t="str">
        <f t="shared" si="8"/>
        <v/>
      </c>
    </row>
    <row r="24" spans="1:25" ht="12.75" customHeight="1" x14ac:dyDescent="0.2">
      <c r="A24" s="184" t="str">
        <f>'Vstupy hybridů NIRs'!A24</f>
        <v>H7</v>
      </c>
      <c r="B24" s="70">
        <f>'Vstupy hybridů NIRs'!B24</f>
        <v>1</v>
      </c>
      <c r="C24" s="71">
        <f>'Vstupy hybridů NIRs'!C24</f>
        <v>0</v>
      </c>
      <c r="D24" s="131" t="str">
        <f t="shared" si="0"/>
        <v/>
      </c>
      <c r="E24" s="131" t="str">
        <f>IF(ISNUMBER('Vstupy hybridů NIRs'!D24),'Vstupy hybridů NIRs'!D24,"")</f>
        <v/>
      </c>
      <c r="F24" s="131" t="str">
        <f>IF(ISNUMBER('Vstupy hybridů NIRs'!E24),'Vstupy hybridů NIRs'!E24,"")</f>
        <v/>
      </c>
      <c r="G24" s="131" t="str">
        <f>IF(AND(ISNUMBER(M24),ISNUMBER(O24),ISNUMBER(I24),ISNUMBER('Konstanty výpočtu NEL'!$E$10)),1000-(M24+O24+I24+'Konstanty výpočtu NEL'!$E$10),"")</f>
        <v/>
      </c>
      <c r="H24" s="131" t="str">
        <f t="shared" si="2"/>
        <v/>
      </c>
      <c r="I24" s="131" t="str">
        <f>IF(AND(ISNUMBER(J24),ISNUMBER('Konstanty výpočtů'!$E$7)),J24*'Konstanty výpočtů'!$E$7/100,"")</f>
        <v/>
      </c>
      <c r="J24" s="131" t="str">
        <f t="shared" si="3"/>
        <v/>
      </c>
      <c r="K24" s="131" t="str">
        <f>IF('Vstupy hybridů NIRs'!G24,'Vstupy hybridů NIRs'!G24,"")</f>
        <v/>
      </c>
      <c r="L24" s="131" t="str">
        <f>IF('Vstupy hybridů NIRs'!H24,'Vstupy hybridů NIRs'!H24,"")</f>
        <v/>
      </c>
      <c r="M24" s="131" t="str">
        <f t="shared" si="4"/>
        <v/>
      </c>
      <c r="N24" s="131" t="str">
        <f>IF(ISNUMBER('Vstupy hybridů NIRs'!F24),'Vstupy hybridů NIRs'!F24,"")</f>
        <v/>
      </c>
      <c r="O24" s="131" t="str">
        <f t="shared" si="5"/>
        <v/>
      </c>
      <c r="P24" s="131" t="str">
        <f>IF(ISNUMBER('Vstupy hybridů NIRs'!I24),'Vstupy hybridů NIRs'!I24,"")</f>
        <v/>
      </c>
      <c r="Q24" s="131" t="str">
        <f>IF(ISNUMBER('Vstupy hybridů NIRs'!J24),'Vstupy hybridů NIRs'!J24,"")</f>
        <v/>
      </c>
      <c r="R24" s="131" t="str">
        <f>IF(AND(ISNUMBER(M24),ISNUMBER(O24),ISNUMBER('Konstanty výpočtu NEL'!$E$25),ISNUMBER('Konstanty výpočtu NEL'!$E$28),ISNUMBER('Konstanty výpočtu NEL'!$E$31)),M24*'Konstanty výpočtu NEL'!$E$25+(1000-O24)*'Konstanty výpočtu NEL'!$E$28+'Konstanty výpočtu NEL'!$E$31,"")</f>
        <v/>
      </c>
      <c r="S24" s="131" t="str">
        <f>IF(AND(ISNUMBER(M24),ISNUMBER('Konstanty výpočtu NEL'!$G$7),ISNUMBER('Konstanty výpočtu NEL'!$L$10),ISNUMBER(I24),ISNUMBER(Q24),ISNUMBER(G24),ISNUMBER('Konstanty výpočtu NEL'!$G$16)),'Konstanty výpočtu NEL'!$G$28*(M24*'Konstanty výpočtu NEL'!$G$7+'Konstanty výpočtu NEL'!$L$10+I24*Q24/100+G24*'Konstanty výpočtu NEL'!$G$16),"")</f>
        <v/>
      </c>
      <c r="T24" s="131" t="str">
        <f>IF(AND(ISNUMBER(M24),ISNUMBER('Konstanty výpočtu NEL'!$G$7),ISNUMBER('Konstanty výpočtu NEL'!$L$10),ISNUMBER(I24),ISNUMBER('Konstanty výpočtu NEL'!$G$13),ISNUMBER(G24),ISNUMBER('Konstanty výpočtu NEL'!$G$16)),'Konstanty výpočtu NEL'!$G$28*(M24*'Konstanty výpočtu NEL'!$G$7+'Konstanty výpočtu NEL'!$L$10+I24*'Konstanty výpočtu NEL'!$G$13+G24*'Konstanty výpočtu NEL'!$G$16),"")</f>
        <v/>
      </c>
      <c r="U24" s="131" t="str">
        <f t="shared" si="6"/>
        <v/>
      </c>
      <c r="V24" s="131" t="str">
        <f t="shared" si="7"/>
        <v/>
      </c>
      <c r="W24" s="150" t="str">
        <f>IF(AND(ISNUMBER(N24),ISNUMBER(H24),ISNUMBER(I24),ISNUMBER(P24),ISNUMBER('Konstanty výpočtu NEL'!$E$10)),(15.27*N24+28.38*'Konstanty výpočtu NEL'!$E$10/10+1.12*H24+4.54*I24/10)*(100-P24)/100,"")</f>
        <v/>
      </c>
      <c r="X24" s="132" t="str">
        <f t="shared" si="1"/>
        <v/>
      </c>
      <c r="Y24" s="132" t="str">
        <f t="shared" si="8"/>
        <v/>
      </c>
    </row>
    <row r="25" spans="1:25" x14ac:dyDescent="0.2">
      <c r="A25" s="184"/>
      <c r="B25" s="70">
        <f>'Vstupy hybridů NIRs'!B25</f>
        <v>2</v>
      </c>
      <c r="C25" s="71">
        <f>'Vstupy hybridů NIRs'!C25</f>
        <v>0</v>
      </c>
      <c r="D25" s="131" t="str">
        <f t="shared" si="0"/>
        <v/>
      </c>
      <c r="E25" s="131" t="str">
        <f>IF(ISNUMBER('Vstupy hybridů NIRs'!D25),'Vstupy hybridů NIRs'!D25,"")</f>
        <v/>
      </c>
      <c r="F25" s="131" t="str">
        <f>IF(ISNUMBER('Vstupy hybridů NIRs'!E25),'Vstupy hybridů NIRs'!E25,"")</f>
        <v/>
      </c>
      <c r="G25" s="131" t="str">
        <f>IF(AND(ISNUMBER(M25),ISNUMBER(O25),ISNUMBER(I25),ISNUMBER('Konstanty výpočtu NEL'!$E$10)),1000-(M25+O25+I25+'Konstanty výpočtu NEL'!$E$10),"")</f>
        <v/>
      </c>
      <c r="H25" s="131" t="str">
        <f t="shared" si="2"/>
        <v/>
      </c>
      <c r="I25" s="131" t="str">
        <f>IF(AND(ISNUMBER(J25),ISNUMBER('Konstanty výpočtů'!$E$7)),J25*'Konstanty výpočtů'!$E$7/100,"")</f>
        <v/>
      </c>
      <c r="J25" s="131" t="str">
        <f t="shared" si="3"/>
        <v/>
      </c>
      <c r="K25" s="131" t="str">
        <f>IF('Vstupy hybridů NIRs'!G25,'Vstupy hybridů NIRs'!G25,"")</f>
        <v/>
      </c>
      <c r="L25" s="131" t="str">
        <f>IF('Vstupy hybridů NIRs'!H25,'Vstupy hybridů NIRs'!H25,"")</f>
        <v/>
      </c>
      <c r="M25" s="131" t="str">
        <f t="shared" si="4"/>
        <v/>
      </c>
      <c r="N25" s="131" t="str">
        <f>IF(ISNUMBER('Vstupy hybridů NIRs'!F25),'Vstupy hybridů NIRs'!F25,"")</f>
        <v/>
      </c>
      <c r="O25" s="131" t="str">
        <f t="shared" si="5"/>
        <v/>
      </c>
      <c r="P25" s="131" t="str">
        <f>IF(ISNUMBER('Vstupy hybridů NIRs'!I25),'Vstupy hybridů NIRs'!I25,"")</f>
        <v/>
      </c>
      <c r="Q25" s="131" t="str">
        <f>IF(ISNUMBER('Vstupy hybridů NIRs'!J25),'Vstupy hybridů NIRs'!J25,"")</f>
        <v/>
      </c>
      <c r="R25" s="131" t="str">
        <f>IF(AND(ISNUMBER(M25),ISNUMBER(O25),ISNUMBER('Konstanty výpočtu NEL'!$E$25),ISNUMBER('Konstanty výpočtu NEL'!$E$28),ISNUMBER('Konstanty výpočtu NEL'!$E$31)),M25*'Konstanty výpočtu NEL'!$E$25+(1000-O25)*'Konstanty výpočtu NEL'!$E$28+'Konstanty výpočtu NEL'!$E$31,"")</f>
        <v/>
      </c>
      <c r="S25" s="131" t="str">
        <f>IF(AND(ISNUMBER(M25),ISNUMBER('Konstanty výpočtu NEL'!$G$7),ISNUMBER('Konstanty výpočtu NEL'!$L$10),ISNUMBER(I25),ISNUMBER(Q25),ISNUMBER(G25),ISNUMBER('Konstanty výpočtu NEL'!$G$16)),'Konstanty výpočtu NEL'!$G$28*(M25*'Konstanty výpočtu NEL'!$G$7+'Konstanty výpočtu NEL'!$L$10+I25*Q25/100+G25*'Konstanty výpočtu NEL'!$G$16),"")</f>
        <v/>
      </c>
      <c r="T25" s="131" t="str">
        <f>IF(AND(ISNUMBER(M25),ISNUMBER('Konstanty výpočtu NEL'!$G$7),ISNUMBER('Konstanty výpočtu NEL'!$L$10),ISNUMBER(I25),ISNUMBER('Konstanty výpočtu NEL'!$G$13),ISNUMBER(G25),ISNUMBER('Konstanty výpočtu NEL'!$G$16)),'Konstanty výpočtu NEL'!$G$28*(M25*'Konstanty výpočtu NEL'!$G$7+'Konstanty výpočtu NEL'!$L$10+I25*'Konstanty výpočtu NEL'!$G$13+G25*'Konstanty výpočtu NEL'!$G$16),"")</f>
        <v/>
      </c>
      <c r="U25" s="131" t="str">
        <f t="shared" si="6"/>
        <v/>
      </c>
      <c r="V25" s="131" t="str">
        <f t="shared" si="7"/>
        <v/>
      </c>
      <c r="W25" s="150" t="str">
        <f>IF(AND(ISNUMBER(N25),ISNUMBER(H25),ISNUMBER(I25),ISNUMBER(P25),ISNUMBER('Konstanty výpočtu NEL'!$E$10)),(15.27*N25+28.38*'Konstanty výpočtu NEL'!$E$10/10+1.12*H25+4.54*I25/10)*(100-P25)/100,"")</f>
        <v/>
      </c>
      <c r="X25" s="132" t="str">
        <f t="shared" si="1"/>
        <v/>
      </c>
      <c r="Y25" s="132" t="str">
        <f t="shared" si="8"/>
        <v/>
      </c>
    </row>
    <row r="26" spans="1:25" x14ac:dyDescent="0.2">
      <c r="A26" s="184"/>
      <c r="B26" s="70">
        <f>'Vstupy hybridů NIRs'!B26</f>
        <v>3</v>
      </c>
      <c r="C26" s="71">
        <f>'Vstupy hybridů NIRs'!C26</f>
        <v>0</v>
      </c>
      <c r="D26" s="131" t="str">
        <f t="shared" si="0"/>
        <v/>
      </c>
      <c r="E26" s="131" t="str">
        <f>IF(ISNUMBER('Vstupy hybridů NIRs'!D26),'Vstupy hybridů NIRs'!D26,"")</f>
        <v/>
      </c>
      <c r="F26" s="131" t="str">
        <f>IF(ISNUMBER('Vstupy hybridů NIRs'!E26),'Vstupy hybridů NIRs'!E26,"")</f>
        <v/>
      </c>
      <c r="G26" s="131" t="str">
        <f>IF(AND(ISNUMBER(M26),ISNUMBER(O26),ISNUMBER(I26),ISNUMBER('Konstanty výpočtu NEL'!$E$10)),1000-(M26+O26+I26+'Konstanty výpočtu NEL'!$E$10),"")</f>
        <v/>
      </c>
      <c r="H26" s="131" t="str">
        <f t="shared" si="2"/>
        <v/>
      </c>
      <c r="I26" s="131" t="str">
        <f>IF(AND(ISNUMBER(J26),ISNUMBER('Konstanty výpočtů'!$E$7)),J26*'Konstanty výpočtů'!$E$7/100,"")</f>
        <v/>
      </c>
      <c r="J26" s="131" t="str">
        <f t="shared" si="3"/>
        <v/>
      </c>
      <c r="K26" s="131" t="str">
        <f>IF('Vstupy hybridů NIRs'!G26,'Vstupy hybridů NIRs'!G26,"")</f>
        <v/>
      </c>
      <c r="L26" s="131" t="str">
        <f>IF('Vstupy hybridů NIRs'!H26,'Vstupy hybridů NIRs'!H26,"")</f>
        <v/>
      </c>
      <c r="M26" s="131" t="str">
        <f t="shared" si="4"/>
        <v/>
      </c>
      <c r="N26" s="131" t="str">
        <f>IF(ISNUMBER('Vstupy hybridů NIRs'!F26),'Vstupy hybridů NIRs'!F26,"")</f>
        <v/>
      </c>
      <c r="O26" s="131" t="str">
        <f t="shared" si="5"/>
        <v/>
      </c>
      <c r="P26" s="131" t="str">
        <f>IF(ISNUMBER('Vstupy hybridů NIRs'!I26),'Vstupy hybridů NIRs'!I26,"")</f>
        <v/>
      </c>
      <c r="Q26" s="131" t="str">
        <f>IF(ISNUMBER('Vstupy hybridů NIRs'!J26),'Vstupy hybridů NIRs'!J26,"")</f>
        <v/>
      </c>
      <c r="R26" s="131" t="str">
        <f>IF(AND(ISNUMBER(M26),ISNUMBER(O26),ISNUMBER('Konstanty výpočtu NEL'!$E$25),ISNUMBER('Konstanty výpočtu NEL'!$E$28),ISNUMBER('Konstanty výpočtu NEL'!$E$31)),M26*'Konstanty výpočtu NEL'!$E$25+(1000-O26)*'Konstanty výpočtu NEL'!$E$28+'Konstanty výpočtu NEL'!$E$31,"")</f>
        <v/>
      </c>
      <c r="S26" s="131" t="str">
        <f>IF(AND(ISNUMBER(M26),ISNUMBER('Konstanty výpočtu NEL'!$G$7),ISNUMBER('Konstanty výpočtu NEL'!$L$10),ISNUMBER(I26),ISNUMBER(Q26),ISNUMBER(G26),ISNUMBER('Konstanty výpočtu NEL'!$G$16)),'Konstanty výpočtu NEL'!$G$28*(M26*'Konstanty výpočtu NEL'!$G$7+'Konstanty výpočtu NEL'!$L$10+I26*Q26/100+G26*'Konstanty výpočtu NEL'!$G$16),"")</f>
        <v/>
      </c>
      <c r="T26" s="131" t="str">
        <f>IF(AND(ISNUMBER(M26),ISNUMBER('Konstanty výpočtu NEL'!$G$7),ISNUMBER('Konstanty výpočtu NEL'!$L$10),ISNUMBER(I26),ISNUMBER('Konstanty výpočtu NEL'!$G$13),ISNUMBER(G26),ISNUMBER('Konstanty výpočtu NEL'!$G$16)),'Konstanty výpočtu NEL'!$G$28*(M26*'Konstanty výpočtu NEL'!$G$7+'Konstanty výpočtu NEL'!$L$10+I26*'Konstanty výpočtu NEL'!$G$13+G26*'Konstanty výpočtu NEL'!$G$16),"")</f>
        <v/>
      </c>
      <c r="U26" s="131" t="str">
        <f t="shared" si="6"/>
        <v/>
      </c>
      <c r="V26" s="131" t="str">
        <f t="shared" si="7"/>
        <v/>
      </c>
      <c r="W26" s="150" t="str">
        <f>IF(AND(ISNUMBER(N26),ISNUMBER(H26),ISNUMBER(I26),ISNUMBER(P26),ISNUMBER('Konstanty výpočtu NEL'!$E$10)),(15.27*N26+28.38*'Konstanty výpočtu NEL'!$E$10/10+1.12*H26+4.54*I26/10)*(100-P26)/100,"")</f>
        <v/>
      </c>
      <c r="X26" s="132" t="str">
        <f t="shared" si="1"/>
        <v/>
      </c>
      <c r="Y26" s="132" t="str">
        <f t="shared" si="8"/>
        <v/>
      </c>
    </row>
    <row r="27" spans="1:25" ht="12.75" customHeight="1" x14ac:dyDescent="0.2">
      <c r="A27" s="184" t="str">
        <f>'Vstupy hybridů NIRs'!A27</f>
        <v>H8</v>
      </c>
      <c r="B27" s="70">
        <f>'Vstupy hybridů NIRs'!B27</f>
        <v>1</v>
      </c>
      <c r="C27" s="71">
        <f>'Vstupy hybridů NIRs'!C27</f>
        <v>0</v>
      </c>
      <c r="D27" s="131" t="str">
        <f t="shared" si="0"/>
        <v/>
      </c>
      <c r="E27" s="131" t="str">
        <f>IF(ISNUMBER('Vstupy hybridů NIRs'!D27),'Vstupy hybridů NIRs'!D27,"")</f>
        <v/>
      </c>
      <c r="F27" s="131" t="str">
        <f>IF(ISNUMBER('Vstupy hybridů NIRs'!E27),'Vstupy hybridů NIRs'!E27,"")</f>
        <v/>
      </c>
      <c r="G27" s="131" t="str">
        <f>IF(AND(ISNUMBER(M27),ISNUMBER(O27),ISNUMBER(I27),ISNUMBER('Konstanty výpočtu NEL'!$E$10)),1000-(M27+O27+I27+'Konstanty výpočtu NEL'!$E$10),"")</f>
        <v/>
      </c>
      <c r="H27" s="131" t="str">
        <f t="shared" si="2"/>
        <v/>
      </c>
      <c r="I27" s="131" t="str">
        <f>IF(AND(ISNUMBER(J27),ISNUMBER('Konstanty výpočtů'!$E$7)),J27*'Konstanty výpočtů'!$E$7/100,"")</f>
        <v/>
      </c>
      <c r="J27" s="131" t="str">
        <f t="shared" si="3"/>
        <v/>
      </c>
      <c r="K27" s="131" t="str">
        <f>IF('Vstupy hybridů NIRs'!G27,'Vstupy hybridů NIRs'!G27,"")</f>
        <v/>
      </c>
      <c r="L27" s="131" t="str">
        <f>IF('Vstupy hybridů NIRs'!H27,'Vstupy hybridů NIRs'!H27,"")</f>
        <v/>
      </c>
      <c r="M27" s="131" t="str">
        <f t="shared" si="4"/>
        <v/>
      </c>
      <c r="N27" s="131" t="str">
        <f>IF(ISNUMBER('Vstupy hybridů NIRs'!F27),'Vstupy hybridů NIRs'!F27,"")</f>
        <v/>
      </c>
      <c r="O27" s="131" t="str">
        <f t="shared" si="5"/>
        <v/>
      </c>
      <c r="P27" s="131" t="str">
        <f>IF(ISNUMBER('Vstupy hybridů NIRs'!I27),'Vstupy hybridů NIRs'!I27,"")</f>
        <v/>
      </c>
      <c r="Q27" s="131" t="str">
        <f>IF(ISNUMBER('Vstupy hybridů NIRs'!J27),'Vstupy hybridů NIRs'!J27,"")</f>
        <v/>
      </c>
      <c r="R27" s="131" t="str">
        <f>IF(AND(ISNUMBER(M27),ISNUMBER(O27),ISNUMBER('Konstanty výpočtu NEL'!$E$25),ISNUMBER('Konstanty výpočtu NEL'!$E$28),ISNUMBER('Konstanty výpočtu NEL'!$E$31)),M27*'Konstanty výpočtu NEL'!$E$25+(1000-O27)*'Konstanty výpočtu NEL'!$E$28+'Konstanty výpočtu NEL'!$E$31,"")</f>
        <v/>
      </c>
      <c r="S27" s="131" t="str">
        <f>IF(AND(ISNUMBER(M27),ISNUMBER('Konstanty výpočtu NEL'!$G$7),ISNUMBER('Konstanty výpočtu NEL'!$L$10),ISNUMBER(I27),ISNUMBER(Q27),ISNUMBER(G27),ISNUMBER('Konstanty výpočtu NEL'!$G$16)),'Konstanty výpočtu NEL'!$G$28*(M27*'Konstanty výpočtu NEL'!$G$7+'Konstanty výpočtu NEL'!$L$10+I27*Q27/100+G27*'Konstanty výpočtu NEL'!$G$16),"")</f>
        <v/>
      </c>
      <c r="T27" s="131" t="str">
        <f>IF(AND(ISNUMBER(M27),ISNUMBER('Konstanty výpočtu NEL'!$G$7),ISNUMBER('Konstanty výpočtu NEL'!$L$10),ISNUMBER(I27),ISNUMBER('Konstanty výpočtu NEL'!$G$13),ISNUMBER(G27),ISNUMBER('Konstanty výpočtu NEL'!$G$16)),'Konstanty výpočtu NEL'!$G$28*(M27*'Konstanty výpočtu NEL'!$G$7+'Konstanty výpočtu NEL'!$L$10+I27*'Konstanty výpočtu NEL'!$G$13+G27*'Konstanty výpočtu NEL'!$G$16),"")</f>
        <v/>
      </c>
      <c r="U27" s="131" t="str">
        <f t="shared" si="6"/>
        <v/>
      </c>
      <c r="V27" s="131" t="str">
        <f t="shared" si="7"/>
        <v/>
      </c>
      <c r="W27" s="150" t="str">
        <f>IF(AND(ISNUMBER(N27),ISNUMBER(H27),ISNUMBER(I27),ISNUMBER(P27),ISNUMBER('Konstanty výpočtu NEL'!$E$10)),(15.27*N27+28.38*'Konstanty výpočtu NEL'!$E$10/10+1.12*H27+4.54*I27/10)*(100-P27)/100,"")</f>
        <v/>
      </c>
      <c r="X27" s="132" t="str">
        <f t="shared" si="1"/>
        <v/>
      </c>
      <c r="Y27" s="132" t="str">
        <f t="shared" si="8"/>
        <v/>
      </c>
    </row>
    <row r="28" spans="1:25" x14ac:dyDescent="0.2">
      <c r="A28" s="184"/>
      <c r="B28" s="70">
        <f>'Vstupy hybridů NIRs'!B28</f>
        <v>2</v>
      </c>
      <c r="C28" s="71">
        <f>'Vstupy hybridů NIRs'!C28</f>
        <v>0</v>
      </c>
      <c r="D28" s="131" t="str">
        <f t="shared" si="0"/>
        <v/>
      </c>
      <c r="E28" s="131" t="str">
        <f>IF(ISNUMBER('Vstupy hybridů NIRs'!D28),'Vstupy hybridů NIRs'!D28,"")</f>
        <v/>
      </c>
      <c r="F28" s="131" t="str">
        <f>IF(ISNUMBER('Vstupy hybridů NIRs'!E28),'Vstupy hybridů NIRs'!E28,"")</f>
        <v/>
      </c>
      <c r="G28" s="131" t="str">
        <f>IF(AND(ISNUMBER(M28),ISNUMBER(O28),ISNUMBER(I28),ISNUMBER('Konstanty výpočtu NEL'!$E$10)),1000-(M28+O28+I28+'Konstanty výpočtu NEL'!$E$10),"")</f>
        <v/>
      </c>
      <c r="H28" s="131" t="str">
        <f t="shared" si="2"/>
        <v/>
      </c>
      <c r="I28" s="131" t="str">
        <f>IF(AND(ISNUMBER(J28),ISNUMBER('Konstanty výpočtů'!$E$7)),J28*'Konstanty výpočtů'!$E$7/100,"")</f>
        <v/>
      </c>
      <c r="J28" s="131" t="str">
        <f t="shared" si="3"/>
        <v/>
      </c>
      <c r="K28" s="131" t="str">
        <f>IF('Vstupy hybridů NIRs'!G28,'Vstupy hybridů NIRs'!G28,"")</f>
        <v/>
      </c>
      <c r="L28" s="131" t="str">
        <f>IF('Vstupy hybridů NIRs'!H28,'Vstupy hybridů NIRs'!H28,"")</f>
        <v/>
      </c>
      <c r="M28" s="131" t="str">
        <f t="shared" si="4"/>
        <v/>
      </c>
      <c r="N28" s="131" t="str">
        <f>IF(ISNUMBER('Vstupy hybridů NIRs'!F28),'Vstupy hybridů NIRs'!F28,"")</f>
        <v/>
      </c>
      <c r="O28" s="131" t="str">
        <f t="shared" si="5"/>
        <v/>
      </c>
      <c r="P28" s="131" t="str">
        <f>IF(ISNUMBER('Vstupy hybridů NIRs'!I28),'Vstupy hybridů NIRs'!I28,"")</f>
        <v/>
      </c>
      <c r="Q28" s="131" t="str">
        <f>IF(ISNUMBER('Vstupy hybridů NIRs'!J28),'Vstupy hybridů NIRs'!J28,"")</f>
        <v/>
      </c>
      <c r="R28" s="131" t="str">
        <f>IF(AND(ISNUMBER(M28),ISNUMBER(O28),ISNUMBER('Konstanty výpočtu NEL'!$E$25),ISNUMBER('Konstanty výpočtu NEL'!$E$28),ISNUMBER('Konstanty výpočtu NEL'!$E$31)),M28*'Konstanty výpočtu NEL'!$E$25+(1000-O28)*'Konstanty výpočtu NEL'!$E$28+'Konstanty výpočtu NEL'!$E$31,"")</f>
        <v/>
      </c>
      <c r="S28" s="131" t="str">
        <f>IF(AND(ISNUMBER(M28),ISNUMBER('Konstanty výpočtu NEL'!$G$7),ISNUMBER('Konstanty výpočtu NEL'!$L$10),ISNUMBER(I28),ISNUMBER(Q28),ISNUMBER(G28),ISNUMBER('Konstanty výpočtu NEL'!$G$16)),'Konstanty výpočtu NEL'!$G$28*(M28*'Konstanty výpočtu NEL'!$G$7+'Konstanty výpočtu NEL'!$L$10+I28*Q28/100+G28*'Konstanty výpočtu NEL'!$G$16),"")</f>
        <v/>
      </c>
      <c r="T28" s="131" t="str">
        <f>IF(AND(ISNUMBER(M28),ISNUMBER('Konstanty výpočtu NEL'!$G$7),ISNUMBER('Konstanty výpočtu NEL'!$L$10),ISNUMBER(I28),ISNUMBER('Konstanty výpočtu NEL'!$G$13),ISNUMBER(G28),ISNUMBER('Konstanty výpočtu NEL'!$G$16)),'Konstanty výpočtu NEL'!$G$28*(M28*'Konstanty výpočtu NEL'!$G$7+'Konstanty výpočtu NEL'!$L$10+I28*'Konstanty výpočtu NEL'!$G$13+G28*'Konstanty výpočtu NEL'!$G$16),"")</f>
        <v/>
      </c>
      <c r="U28" s="131" t="str">
        <f t="shared" si="6"/>
        <v/>
      </c>
      <c r="V28" s="131" t="str">
        <f t="shared" si="7"/>
        <v/>
      </c>
      <c r="W28" s="150" t="str">
        <f>IF(AND(ISNUMBER(N28),ISNUMBER(H28),ISNUMBER(I28),ISNUMBER(P28),ISNUMBER('Konstanty výpočtu NEL'!$E$10)),(15.27*N28+28.38*'Konstanty výpočtu NEL'!$E$10/10+1.12*H28+4.54*I28/10)*(100-P28)/100,"")</f>
        <v/>
      </c>
      <c r="X28" s="132" t="str">
        <f t="shared" si="1"/>
        <v/>
      </c>
      <c r="Y28" s="132" t="str">
        <f t="shared" si="8"/>
        <v/>
      </c>
    </row>
    <row r="29" spans="1:25" x14ac:dyDescent="0.2">
      <c r="A29" s="184"/>
      <c r="B29" s="70">
        <f>'Vstupy hybridů NIRs'!B29</f>
        <v>3</v>
      </c>
      <c r="C29" s="71">
        <f>'Vstupy hybridů NIRs'!C29</f>
        <v>0</v>
      </c>
      <c r="D29" s="131" t="str">
        <f t="shared" si="0"/>
        <v/>
      </c>
      <c r="E29" s="131" t="str">
        <f>IF(ISNUMBER('Vstupy hybridů NIRs'!D29),'Vstupy hybridů NIRs'!D29,"")</f>
        <v/>
      </c>
      <c r="F29" s="131" t="str">
        <f>IF(ISNUMBER('Vstupy hybridů NIRs'!E29),'Vstupy hybridů NIRs'!E29,"")</f>
        <v/>
      </c>
      <c r="G29" s="131" t="str">
        <f>IF(AND(ISNUMBER(M29),ISNUMBER(O29),ISNUMBER(I29),ISNUMBER('Konstanty výpočtu NEL'!$E$10)),1000-(M29+O29+I29+'Konstanty výpočtu NEL'!$E$10),"")</f>
        <v/>
      </c>
      <c r="H29" s="131" t="str">
        <f t="shared" si="2"/>
        <v/>
      </c>
      <c r="I29" s="131" t="str">
        <f>IF(AND(ISNUMBER(J29),ISNUMBER('Konstanty výpočtů'!$E$7)),J29*'Konstanty výpočtů'!$E$7/100,"")</f>
        <v/>
      </c>
      <c r="J29" s="131" t="str">
        <f t="shared" si="3"/>
        <v/>
      </c>
      <c r="K29" s="131" t="str">
        <f>IF('Vstupy hybridů NIRs'!G29,'Vstupy hybridů NIRs'!G29,"")</f>
        <v/>
      </c>
      <c r="L29" s="131" t="str">
        <f>IF('Vstupy hybridů NIRs'!H29,'Vstupy hybridů NIRs'!H29,"")</f>
        <v/>
      </c>
      <c r="M29" s="131" t="str">
        <f t="shared" si="4"/>
        <v/>
      </c>
      <c r="N29" s="131" t="str">
        <f>IF(ISNUMBER('Vstupy hybridů NIRs'!F29),'Vstupy hybridů NIRs'!F29,"")</f>
        <v/>
      </c>
      <c r="O29" s="131" t="str">
        <f t="shared" si="5"/>
        <v/>
      </c>
      <c r="P29" s="131" t="str">
        <f>IF(ISNUMBER('Vstupy hybridů NIRs'!I29),'Vstupy hybridů NIRs'!I29,"")</f>
        <v/>
      </c>
      <c r="Q29" s="131" t="str">
        <f>IF(ISNUMBER('Vstupy hybridů NIRs'!J29),'Vstupy hybridů NIRs'!J29,"")</f>
        <v/>
      </c>
      <c r="R29" s="131" t="str">
        <f>IF(AND(ISNUMBER(M29),ISNUMBER(O29),ISNUMBER('Konstanty výpočtu NEL'!$E$25),ISNUMBER('Konstanty výpočtu NEL'!$E$28),ISNUMBER('Konstanty výpočtu NEL'!$E$31)),M29*'Konstanty výpočtu NEL'!$E$25+(1000-O29)*'Konstanty výpočtu NEL'!$E$28+'Konstanty výpočtu NEL'!$E$31,"")</f>
        <v/>
      </c>
      <c r="S29" s="131" t="str">
        <f>IF(AND(ISNUMBER(M29),ISNUMBER('Konstanty výpočtu NEL'!$G$7),ISNUMBER('Konstanty výpočtu NEL'!$L$10),ISNUMBER(I29),ISNUMBER(Q29),ISNUMBER(G29),ISNUMBER('Konstanty výpočtu NEL'!$G$16)),'Konstanty výpočtu NEL'!$G$28*(M29*'Konstanty výpočtu NEL'!$G$7+'Konstanty výpočtu NEL'!$L$10+I29*Q29/100+G29*'Konstanty výpočtu NEL'!$G$16),"")</f>
        <v/>
      </c>
      <c r="T29" s="131" t="str">
        <f>IF(AND(ISNUMBER(M29),ISNUMBER('Konstanty výpočtu NEL'!$G$7),ISNUMBER('Konstanty výpočtu NEL'!$L$10),ISNUMBER(I29),ISNUMBER('Konstanty výpočtu NEL'!$G$13),ISNUMBER(G29),ISNUMBER('Konstanty výpočtu NEL'!$G$16)),'Konstanty výpočtu NEL'!$G$28*(M29*'Konstanty výpočtu NEL'!$G$7+'Konstanty výpočtu NEL'!$L$10+I29*'Konstanty výpočtu NEL'!$G$13+G29*'Konstanty výpočtu NEL'!$G$16),"")</f>
        <v/>
      </c>
      <c r="U29" s="131" t="str">
        <f t="shared" si="6"/>
        <v/>
      </c>
      <c r="V29" s="131" t="str">
        <f t="shared" si="7"/>
        <v/>
      </c>
      <c r="W29" s="150" t="str">
        <f>IF(AND(ISNUMBER(N29),ISNUMBER(H29),ISNUMBER(I29),ISNUMBER(P29),ISNUMBER('Konstanty výpočtu NEL'!$E$10)),(15.27*N29+28.38*'Konstanty výpočtu NEL'!$E$10/10+1.12*H29+4.54*I29/10)*(100-P29)/100,"")</f>
        <v/>
      </c>
      <c r="X29" s="132" t="str">
        <f t="shared" si="1"/>
        <v/>
      </c>
      <c r="Y29" s="132" t="str">
        <f t="shared" si="8"/>
        <v/>
      </c>
    </row>
    <row r="30" spans="1:25" ht="12.75" customHeight="1" x14ac:dyDescent="0.2">
      <c r="A30" s="184" t="str">
        <f>'Vstupy hybridů NIRs'!A30</f>
        <v>H9</v>
      </c>
      <c r="B30" s="70">
        <f>'Vstupy hybridů NIRs'!B30</f>
        <v>1</v>
      </c>
      <c r="C30" s="71">
        <f>'Vstupy hybridů NIRs'!C30</f>
        <v>0</v>
      </c>
      <c r="D30" s="131" t="str">
        <f t="shared" si="0"/>
        <v/>
      </c>
      <c r="E30" s="131" t="str">
        <f>IF(ISNUMBER('Vstupy hybridů NIRs'!D30),'Vstupy hybridů NIRs'!D30,"")</f>
        <v/>
      </c>
      <c r="F30" s="131" t="str">
        <f>IF(ISNUMBER('Vstupy hybridů NIRs'!E30),'Vstupy hybridů NIRs'!E30,"")</f>
        <v/>
      </c>
      <c r="G30" s="131" t="str">
        <f>IF(AND(ISNUMBER(M30),ISNUMBER(O30),ISNUMBER(I30),ISNUMBER('Konstanty výpočtu NEL'!$E$10)),1000-(M30+O30+I30+'Konstanty výpočtu NEL'!$E$10),"")</f>
        <v/>
      </c>
      <c r="H30" s="131" t="str">
        <f t="shared" si="2"/>
        <v/>
      </c>
      <c r="I30" s="131" t="str">
        <f>IF(AND(ISNUMBER(J30),ISNUMBER('Konstanty výpočtů'!$E$7)),J30*'Konstanty výpočtů'!$E$7/100,"")</f>
        <v/>
      </c>
      <c r="J30" s="131" t="str">
        <f t="shared" si="3"/>
        <v/>
      </c>
      <c r="K30" s="131" t="str">
        <f>IF('Vstupy hybridů NIRs'!G30,'Vstupy hybridů NIRs'!G30,"")</f>
        <v/>
      </c>
      <c r="L30" s="131" t="str">
        <f>IF('Vstupy hybridů NIRs'!H30,'Vstupy hybridů NIRs'!H30,"")</f>
        <v/>
      </c>
      <c r="M30" s="131" t="str">
        <f t="shared" si="4"/>
        <v/>
      </c>
      <c r="N30" s="131" t="str">
        <f>IF(ISNUMBER('Vstupy hybridů NIRs'!F30),'Vstupy hybridů NIRs'!F30,"")</f>
        <v/>
      </c>
      <c r="O30" s="131" t="str">
        <f t="shared" si="5"/>
        <v/>
      </c>
      <c r="P30" s="131" t="str">
        <f>IF(ISNUMBER('Vstupy hybridů NIRs'!I30),'Vstupy hybridů NIRs'!I30,"")</f>
        <v/>
      </c>
      <c r="Q30" s="131" t="str">
        <f>IF(ISNUMBER('Vstupy hybridů NIRs'!J30),'Vstupy hybridů NIRs'!J30,"")</f>
        <v/>
      </c>
      <c r="R30" s="131" t="str">
        <f>IF(AND(ISNUMBER(M30),ISNUMBER(O30),ISNUMBER('Konstanty výpočtu NEL'!$E$25),ISNUMBER('Konstanty výpočtu NEL'!$E$28),ISNUMBER('Konstanty výpočtu NEL'!$E$31)),M30*'Konstanty výpočtu NEL'!$E$25+(1000-O30)*'Konstanty výpočtu NEL'!$E$28+'Konstanty výpočtu NEL'!$E$31,"")</f>
        <v/>
      </c>
      <c r="S30" s="131" t="str">
        <f>IF(AND(ISNUMBER(M30),ISNUMBER('Konstanty výpočtu NEL'!$G$7),ISNUMBER('Konstanty výpočtu NEL'!$L$10),ISNUMBER(I30),ISNUMBER(Q30),ISNUMBER(G30),ISNUMBER('Konstanty výpočtu NEL'!$G$16)),'Konstanty výpočtu NEL'!$G$28*(M30*'Konstanty výpočtu NEL'!$G$7+'Konstanty výpočtu NEL'!$L$10+I30*Q30/100+G30*'Konstanty výpočtu NEL'!$G$16),"")</f>
        <v/>
      </c>
      <c r="T30" s="131" t="str">
        <f>IF(AND(ISNUMBER(M30),ISNUMBER('Konstanty výpočtu NEL'!$G$7),ISNUMBER('Konstanty výpočtu NEL'!$L$10),ISNUMBER(I30),ISNUMBER('Konstanty výpočtu NEL'!$G$13),ISNUMBER(G30),ISNUMBER('Konstanty výpočtu NEL'!$G$16)),'Konstanty výpočtu NEL'!$G$28*(M30*'Konstanty výpočtu NEL'!$G$7+'Konstanty výpočtu NEL'!$L$10+I30*'Konstanty výpočtu NEL'!$G$13+G30*'Konstanty výpočtu NEL'!$G$16),"")</f>
        <v/>
      </c>
      <c r="U30" s="131" t="str">
        <f t="shared" si="6"/>
        <v/>
      </c>
      <c r="V30" s="131" t="str">
        <f t="shared" si="7"/>
        <v/>
      </c>
      <c r="W30" s="150" t="str">
        <f>IF(AND(ISNUMBER(N30),ISNUMBER(H30),ISNUMBER(I30),ISNUMBER(P30),ISNUMBER('Konstanty výpočtu NEL'!$E$10)),(15.27*N30+28.38*'Konstanty výpočtu NEL'!$E$10/10+1.12*H30+4.54*I30/10)*(100-P30)/100,"")</f>
        <v/>
      </c>
      <c r="X30" s="132" t="str">
        <f t="shared" si="1"/>
        <v/>
      </c>
      <c r="Y30" s="132" t="str">
        <f t="shared" si="8"/>
        <v/>
      </c>
    </row>
    <row r="31" spans="1:25" x14ac:dyDescent="0.2">
      <c r="A31" s="184"/>
      <c r="B31" s="70">
        <f>'Vstupy hybridů NIRs'!B31</f>
        <v>2</v>
      </c>
      <c r="C31" s="71">
        <f>'Vstupy hybridů NIRs'!C31</f>
        <v>0</v>
      </c>
      <c r="D31" s="131" t="str">
        <f t="shared" si="0"/>
        <v/>
      </c>
      <c r="E31" s="131" t="str">
        <f>IF(ISNUMBER('Vstupy hybridů NIRs'!D31),'Vstupy hybridů NIRs'!D31,"")</f>
        <v/>
      </c>
      <c r="F31" s="131" t="str">
        <f>IF(ISNUMBER('Vstupy hybridů NIRs'!E31),'Vstupy hybridů NIRs'!E31,"")</f>
        <v/>
      </c>
      <c r="G31" s="131" t="str">
        <f>IF(AND(ISNUMBER(M31),ISNUMBER(O31),ISNUMBER(I31),ISNUMBER('Konstanty výpočtu NEL'!$E$10)),1000-(M31+O31+I31+'Konstanty výpočtu NEL'!$E$10),"")</f>
        <v/>
      </c>
      <c r="H31" s="131" t="str">
        <f t="shared" si="2"/>
        <v/>
      </c>
      <c r="I31" s="131" t="str">
        <f>IF(AND(ISNUMBER(J31),ISNUMBER('Konstanty výpočtů'!$E$7)),J31*'Konstanty výpočtů'!$E$7/100,"")</f>
        <v/>
      </c>
      <c r="J31" s="131" t="str">
        <f t="shared" si="3"/>
        <v/>
      </c>
      <c r="K31" s="131" t="str">
        <f>IF('Vstupy hybridů NIRs'!G31,'Vstupy hybridů NIRs'!G31,"")</f>
        <v/>
      </c>
      <c r="L31" s="131" t="str">
        <f>IF('Vstupy hybridů NIRs'!H31,'Vstupy hybridů NIRs'!H31,"")</f>
        <v/>
      </c>
      <c r="M31" s="131" t="str">
        <f t="shared" si="4"/>
        <v/>
      </c>
      <c r="N31" s="131" t="str">
        <f>IF(ISNUMBER('Vstupy hybridů NIRs'!F31),'Vstupy hybridů NIRs'!F31,"")</f>
        <v/>
      </c>
      <c r="O31" s="131" t="str">
        <f t="shared" si="5"/>
        <v/>
      </c>
      <c r="P31" s="131" t="str">
        <f>IF(ISNUMBER('Vstupy hybridů NIRs'!I31),'Vstupy hybridů NIRs'!I31,"")</f>
        <v/>
      </c>
      <c r="Q31" s="131" t="str">
        <f>IF(ISNUMBER('Vstupy hybridů NIRs'!J31),'Vstupy hybridů NIRs'!J31,"")</f>
        <v/>
      </c>
      <c r="R31" s="131" t="str">
        <f>IF(AND(ISNUMBER(M31),ISNUMBER(O31),ISNUMBER('Konstanty výpočtu NEL'!$E$25),ISNUMBER('Konstanty výpočtu NEL'!$E$28),ISNUMBER('Konstanty výpočtu NEL'!$E$31)),M31*'Konstanty výpočtu NEL'!$E$25+(1000-O31)*'Konstanty výpočtu NEL'!$E$28+'Konstanty výpočtu NEL'!$E$31,"")</f>
        <v/>
      </c>
      <c r="S31" s="131" t="str">
        <f>IF(AND(ISNUMBER(M31),ISNUMBER('Konstanty výpočtu NEL'!$G$7),ISNUMBER('Konstanty výpočtu NEL'!$L$10),ISNUMBER(I31),ISNUMBER(Q31),ISNUMBER(G31),ISNUMBER('Konstanty výpočtu NEL'!$G$16)),'Konstanty výpočtu NEL'!$G$28*(M31*'Konstanty výpočtu NEL'!$G$7+'Konstanty výpočtu NEL'!$L$10+I31*Q31/100+G31*'Konstanty výpočtu NEL'!$G$16),"")</f>
        <v/>
      </c>
      <c r="T31" s="131" t="str">
        <f>IF(AND(ISNUMBER(M31),ISNUMBER('Konstanty výpočtu NEL'!$G$7),ISNUMBER('Konstanty výpočtu NEL'!$L$10),ISNUMBER(I31),ISNUMBER('Konstanty výpočtu NEL'!$G$13),ISNUMBER(G31),ISNUMBER('Konstanty výpočtu NEL'!$G$16)),'Konstanty výpočtu NEL'!$G$28*(M31*'Konstanty výpočtu NEL'!$G$7+'Konstanty výpočtu NEL'!$L$10+I31*'Konstanty výpočtu NEL'!$G$13+G31*'Konstanty výpočtu NEL'!$G$16),"")</f>
        <v/>
      </c>
      <c r="U31" s="131" t="str">
        <f t="shared" si="6"/>
        <v/>
      </c>
      <c r="V31" s="131" t="str">
        <f t="shared" si="7"/>
        <v/>
      </c>
      <c r="W31" s="150" t="str">
        <f>IF(AND(ISNUMBER(N31),ISNUMBER(H31),ISNUMBER(I31),ISNUMBER(P31),ISNUMBER('Konstanty výpočtu NEL'!$E$10)),(15.27*N31+28.38*'Konstanty výpočtu NEL'!$E$10/10+1.12*H31+4.54*I31/10)*(100-P31)/100,"")</f>
        <v/>
      </c>
      <c r="X31" s="132" t="str">
        <f t="shared" si="1"/>
        <v/>
      </c>
      <c r="Y31" s="132" t="str">
        <f t="shared" si="8"/>
        <v/>
      </c>
    </row>
    <row r="32" spans="1:25" x14ac:dyDescent="0.2">
      <c r="A32" s="184"/>
      <c r="B32" s="70">
        <f>'Vstupy hybridů NIRs'!B32</f>
        <v>3</v>
      </c>
      <c r="C32" s="71">
        <f>'Vstupy hybridů NIRs'!C32</f>
        <v>0</v>
      </c>
      <c r="D32" s="131" t="str">
        <f t="shared" si="0"/>
        <v/>
      </c>
      <c r="E32" s="131" t="str">
        <f>IF(ISNUMBER('Vstupy hybridů NIRs'!D32),'Vstupy hybridů NIRs'!D32,"")</f>
        <v/>
      </c>
      <c r="F32" s="131" t="str">
        <f>IF(ISNUMBER('Vstupy hybridů NIRs'!E32),'Vstupy hybridů NIRs'!E32,"")</f>
        <v/>
      </c>
      <c r="G32" s="131" t="str">
        <f>IF(AND(ISNUMBER(M32),ISNUMBER(O32),ISNUMBER(I32),ISNUMBER('Konstanty výpočtu NEL'!$E$10)),1000-(M32+O32+I32+'Konstanty výpočtu NEL'!$E$10),"")</f>
        <v/>
      </c>
      <c r="H32" s="131" t="str">
        <f t="shared" si="2"/>
        <v/>
      </c>
      <c r="I32" s="131" t="str">
        <f>IF(AND(ISNUMBER(J32),ISNUMBER('Konstanty výpočtů'!$E$7)),J32*'Konstanty výpočtů'!$E$7/100,"")</f>
        <v/>
      </c>
      <c r="J32" s="131" t="str">
        <f t="shared" si="3"/>
        <v/>
      </c>
      <c r="K32" s="131" t="str">
        <f>IF('Vstupy hybridů NIRs'!G32,'Vstupy hybridů NIRs'!G32,"")</f>
        <v/>
      </c>
      <c r="L32" s="131" t="str">
        <f>IF('Vstupy hybridů NIRs'!H32,'Vstupy hybridů NIRs'!H32,"")</f>
        <v/>
      </c>
      <c r="M32" s="131" t="str">
        <f t="shared" si="4"/>
        <v/>
      </c>
      <c r="N32" s="131" t="str">
        <f>IF(ISNUMBER('Vstupy hybridů NIRs'!F32),'Vstupy hybridů NIRs'!F32,"")</f>
        <v/>
      </c>
      <c r="O32" s="131" t="str">
        <f t="shared" si="5"/>
        <v/>
      </c>
      <c r="P32" s="131" t="str">
        <f>IF(ISNUMBER('Vstupy hybridů NIRs'!I32),'Vstupy hybridů NIRs'!I32,"")</f>
        <v/>
      </c>
      <c r="Q32" s="131" t="str">
        <f>IF(ISNUMBER('Vstupy hybridů NIRs'!J32),'Vstupy hybridů NIRs'!J32,"")</f>
        <v/>
      </c>
      <c r="R32" s="131" t="str">
        <f>IF(AND(ISNUMBER(M32),ISNUMBER(O32),ISNUMBER('Konstanty výpočtu NEL'!$E$25),ISNUMBER('Konstanty výpočtu NEL'!$E$28),ISNUMBER('Konstanty výpočtu NEL'!$E$31)),M32*'Konstanty výpočtu NEL'!$E$25+(1000-O32)*'Konstanty výpočtu NEL'!$E$28+'Konstanty výpočtu NEL'!$E$31,"")</f>
        <v/>
      </c>
      <c r="S32" s="131" t="str">
        <f>IF(AND(ISNUMBER(M32),ISNUMBER('Konstanty výpočtu NEL'!$G$7),ISNUMBER('Konstanty výpočtu NEL'!$L$10),ISNUMBER(I32),ISNUMBER(Q32),ISNUMBER(G32),ISNUMBER('Konstanty výpočtu NEL'!$G$16)),'Konstanty výpočtu NEL'!$G$28*(M32*'Konstanty výpočtu NEL'!$G$7+'Konstanty výpočtu NEL'!$L$10+I32*Q32/100+G32*'Konstanty výpočtu NEL'!$G$16),"")</f>
        <v/>
      </c>
      <c r="T32" s="131" t="str">
        <f>IF(AND(ISNUMBER(M32),ISNUMBER('Konstanty výpočtu NEL'!$G$7),ISNUMBER('Konstanty výpočtu NEL'!$L$10),ISNUMBER(I32),ISNUMBER('Konstanty výpočtu NEL'!$G$13),ISNUMBER(G32),ISNUMBER('Konstanty výpočtu NEL'!$G$16)),'Konstanty výpočtu NEL'!$G$28*(M32*'Konstanty výpočtu NEL'!$G$7+'Konstanty výpočtu NEL'!$L$10+I32*'Konstanty výpočtu NEL'!$G$13+G32*'Konstanty výpočtu NEL'!$G$16),"")</f>
        <v/>
      </c>
      <c r="U32" s="131" t="str">
        <f t="shared" si="6"/>
        <v/>
      </c>
      <c r="V32" s="131" t="str">
        <f t="shared" si="7"/>
        <v/>
      </c>
      <c r="W32" s="150" t="str">
        <f>IF(AND(ISNUMBER(N32),ISNUMBER(H32),ISNUMBER(I32),ISNUMBER(P32),ISNUMBER('Konstanty výpočtu NEL'!$E$10)),(15.27*N32+28.38*'Konstanty výpočtu NEL'!$E$10/10+1.12*H32+4.54*I32/10)*(100-P32)/100,"")</f>
        <v/>
      </c>
      <c r="X32" s="132" t="str">
        <f t="shared" si="1"/>
        <v/>
      </c>
      <c r="Y32" s="132" t="str">
        <f t="shared" si="8"/>
        <v/>
      </c>
    </row>
    <row r="33" spans="1:25" ht="12.75" customHeight="1" x14ac:dyDescent="0.2">
      <c r="A33" s="184" t="str">
        <f>'Vstupy hybridů NIRs'!A33</f>
        <v>H10</v>
      </c>
      <c r="B33" s="70">
        <f>'Vstupy hybridů NIRs'!B33</f>
        <v>1</v>
      </c>
      <c r="C33" s="71">
        <f>'Vstupy hybridů NIRs'!C33</f>
        <v>0</v>
      </c>
      <c r="D33" s="131" t="str">
        <f t="shared" si="0"/>
        <v/>
      </c>
      <c r="E33" s="131" t="str">
        <f>IF(ISNUMBER('Vstupy hybridů NIRs'!D33),'Vstupy hybridů NIRs'!D33,"")</f>
        <v/>
      </c>
      <c r="F33" s="131" t="str">
        <f>IF(ISNUMBER('Vstupy hybridů NIRs'!E33),'Vstupy hybridů NIRs'!E33,"")</f>
        <v/>
      </c>
      <c r="G33" s="131" t="str">
        <f>IF(AND(ISNUMBER(M33),ISNUMBER(O33),ISNUMBER(I33),ISNUMBER('Konstanty výpočtu NEL'!$E$10)),1000-(M33+O33+I33+'Konstanty výpočtu NEL'!$E$10),"")</f>
        <v/>
      </c>
      <c r="H33" s="131" t="str">
        <f t="shared" si="2"/>
        <v/>
      </c>
      <c r="I33" s="131" t="str">
        <f>IF(AND(ISNUMBER(J33),ISNUMBER('Konstanty výpočtů'!$E$7)),J33*'Konstanty výpočtů'!$E$7/100,"")</f>
        <v/>
      </c>
      <c r="J33" s="131" t="str">
        <f t="shared" si="3"/>
        <v/>
      </c>
      <c r="K33" s="131" t="str">
        <f>IF('Vstupy hybridů NIRs'!G33,'Vstupy hybridů NIRs'!G33,"")</f>
        <v/>
      </c>
      <c r="L33" s="131" t="str">
        <f>IF('Vstupy hybridů NIRs'!H33,'Vstupy hybridů NIRs'!H33,"")</f>
        <v/>
      </c>
      <c r="M33" s="131" t="str">
        <f t="shared" si="4"/>
        <v/>
      </c>
      <c r="N33" s="131" t="str">
        <f>IF(ISNUMBER('Vstupy hybridů NIRs'!F33),'Vstupy hybridů NIRs'!F33,"")</f>
        <v/>
      </c>
      <c r="O33" s="131" t="str">
        <f t="shared" si="5"/>
        <v/>
      </c>
      <c r="P33" s="131" t="str">
        <f>IF(ISNUMBER('Vstupy hybridů NIRs'!I33),'Vstupy hybridů NIRs'!I33,"")</f>
        <v/>
      </c>
      <c r="Q33" s="131" t="str">
        <f>IF(ISNUMBER('Vstupy hybridů NIRs'!J33),'Vstupy hybridů NIRs'!J33,"")</f>
        <v/>
      </c>
      <c r="R33" s="131" t="str">
        <f>IF(AND(ISNUMBER(M33),ISNUMBER(O33),ISNUMBER('Konstanty výpočtu NEL'!$E$25),ISNUMBER('Konstanty výpočtu NEL'!$E$28),ISNUMBER('Konstanty výpočtu NEL'!$E$31)),M33*'Konstanty výpočtu NEL'!$E$25+(1000-O33)*'Konstanty výpočtu NEL'!$E$28+'Konstanty výpočtu NEL'!$E$31,"")</f>
        <v/>
      </c>
      <c r="S33" s="131" t="str">
        <f>IF(AND(ISNUMBER(M33),ISNUMBER('Konstanty výpočtu NEL'!$G$7),ISNUMBER('Konstanty výpočtu NEL'!$L$10),ISNUMBER(I33),ISNUMBER(Q33),ISNUMBER(G33),ISNUMBER('Konstanty výpočtu NEL'!$G$16)),'Konstanty výpočtu NEL'!$G$28*(M33*'Konstanty výpočtu NEL'!$G$7+'Konstanty výpočtu NEL'!$L$10+I33*Q33/100+G33*'Konstanty výpočtu NEL'!$G$16),"")</f>
        <v/>
      </c>
      <c r="T33" s="131" t="str">
        <f>IF(AND(ISNUMBER(M33),ISNUMBER('Konstanty výpočtu NEL'!$G$7),ISNUMBER('Konstanty výpočtu NEL'!$L$10),ISNUMBER(I33),ISNUMBER('Konstanty výpočtu NEL'!$G$13),ISNUMBER(G33),ISNUMBER('Konstanty výpočtu NEL'!$G$16)),'Konstanty výpočtu NEL'!$G$28*(M33*'Konstanty výpočtu NEL'!$G$7+'Konstanty výpočtu NEL'!$L$10+I33*'Konstanty výpočtu NEL'!$G$13+G33*'Konstanty výpočtu NEL'!$G$16),"")</f>
        <v/>
      </c>
      <c r="U33" s="131" t="str">
        <f t="shared" si="6"/>
        <v/>
      </c>
      <c r="V33" s="131" t="str">
        <f t="shared" si="7"/>
        <v/>
      </c>
      <c r="W33" s="150" t="str">
        <f>IF(AND(ISNUMBER(N33),ISNUMBER(H33),ISNUMBER(I33),ISNUMBER(P33),ISNUMBER('Konstanty výpočtu NEL'!$E$10)),(15.27*N33+28.38*'Konstanty výpočtu NEL'!$E$10/10+1.12*H33+4.54*I33/10)*(100-P33)/100,"")</f>
        <v/>
      </c>
      <c r="X33" s="132" t="str">
        <f t="shared" si="1"/>
        <v/>
      </c>
      <c r="Y33" s="132" t="str">
        <f t="shared" si="8"/>
        <v/>
      </c>
    </row>
    <row r="34" spans="1:25" x14ac:dyDescent="0.2">
      <c r="A34" s="184"/>
      <c r="B34" s="70">
        <f>'Vstupy hybridů NIRs'!B34</f>
        <v>2</v>
      </c>
      <c r="C34" s="71">
        <f>'Vstupy hybridů NIRs'!C34</f>
        <v>0</v>
      </c>
      <c r="D34" s="131" t="str">
        <f t="shared" si="0"/>
        <v/>
      </c>
      <c r="E34" s="131" t="str">
        <f>IF(ISNUMBER('Vstupy hybridů NIRs'!D34),'Vstupy hybridů NIRs'!D34,"")</f>
        <v/>
      </c>
      <c r="F34" s="131" t="str">
        <f>IF(ISNUMBER('Vstupy hybridů NIRs'!E34),'Vstupy hybridů NIRs'!E34,"")</f>
        <v/>
      </c>
      <c r="G34" s="131" t="str">
        <f>IF(AND(ISNUMBER(M34),ISNUMBER(O34),ISNUMBER(I34),ISNUMBER('Konstanty výpočtu NEL'!$E$10)),1000-(M34+O34+I34+'Konstanty výpočtu NEL'!$E$10),"")</f>
        <v/>
      </c>
      <c r="H34" s="131" t="str">
        <f t="shared" si="2"/>
        <v/>
      </c>
      <c r="I34" s="131" t="str">
        <f>IF(AND(ISNUMBER(J34),ISNUMBER('Konstanty výpočtů'!$E$7)),J34*'Konstanty výpočtů'!$E$7/100,"")</f>
        <v/>
      </c>
      <c r="J34" s="131" t="str">
        <f t="shared" si="3"/>
        <v/>
      </c>
      <c r="K34" s="131" t="str">
        <f>IF('Vstupy hybridů NIRs'!G34,'Vstupy hybridů NIRs'!G34,"")</f>
        <v/>
      </c>
      <c r="L34" s="131" t="str">
        <f>IF('Vstupy hybridů NIRs'!H34,'Vstupy hybridů NIRs'!H34,"")</f>
        <v/>
      </c>
      <c r="M34" s="131" t="str">
        <f t="shared" si="4"/>
        <v/>
      </c>
      <c r="N34" s="131" t="str">
        <f>IF(ISNUMBER('Vstupy hybridů NIRs'!F34),'Vstupy hybridů NIRs'!F34,"")</f>
        <v/>
      </c>
      <c r="O34" s="131" t="str">
        <f t="shared" si="5"/>
        <v/>
      </c>
      <c r="P34" s="131" t="str">
        <f>IF(ISNUMBER('Vstupy hybridů NIRs'!I34),'Vstupy hybridů NIRs'!I34,"")</f>
        <v/>
      </c>
      <c r="Q34" s="131" t="str">
        <f>IF(ISNUMBER('Vstupy hybridů NIRs'!J34),'Vstupy hybridů NIRs'!J34,"")</f>
        <v/>
      </c>
      <c r="R34" s="131" t="str">
        <f>IF(AND(ISNUMBER(M34),ISNUMBER(O34),ISNUMBER('Konstanty výpočtu NEL'!$E$25),ISNUMBER('Konstanty výpočtu NEL'!$E$28),ISNUMBER('Konstanty výpočtu NEL'!$E$31)),M34*'Konstanty výpočtu NEL'!$E$25+(1000-O34)*'Konstanty výpočtu NEL'!$E$28+'Konstanty výpočtu NEL'!$E$31,"")</f>
        <v/>
      </c>
      <c r="S34" s="131" t="str">
        <f>IF(AND(ISNUMBER(M34),ISNUMBER('Konstanty výpočtu NEL'!$G$7),ISNUMBER('Konstanty výpočtu NEL'!$L$10),ISNUMBER(I34),ISNUMBER(Q34),ISNUMBER(G34),ISNUMBER('Konstanty výpočtu NEL'!$G$16)),'Konstanty výpočtu NEL'!$G$28*(M34*'Konstanty výpočtu NEL'!$G$7+'Konstanty výpočtu NEL'!$L$10+I34*Q34/100+G34*'Konstanty výpočtu NEL'!$G$16),"")</f>
        <v/>
      </c>
      <c r="T34" s="131" t="str">
        <f>IF(AND(ISNUMBER(M34),ISNUMBER('Konstanty výpočtu NEL'!$G$7),ISNUMBER('Konstanty výpočtu NEL'!$L$10),ISNUMBER(I34),ISNUMBER('Konstanty výpočtu NEL'!$G$13),ISNUMBER(G34),ISNUMBER('Konstanty výpočtu NEL'!$G$16)),'Konstanty výpočtu NEL'!$G$28*(M34*'Konstanty výpočtu NEL'!$G$7+'Konstanty výpočtu NEL'!$L$10+I34*'Konstanty výpočtu NEL'!$G$13+G34*'Konstanty výpočtu NEL'!$G$16),"")</f>
        <v/>
      </c>
      <c r="U34" s="131" t="str">
        <f t="shared" si="6"/>
        <v/>
      </c>
      <c r="V34" s="131" t="str">
        <f t="shared" si="7"/>
        <v/>
      </c>
      <c r="W34" s="150" t="str">
        <f>IF(AND(ISNUMBER(N34),ISNUMBER(H34),ISNUMBER(I34),ISNUMBER(P34),ISNUMBER('Konstanty výpočtu NEL'!$E$10)),(15.27*N34+28.38*'Konstanty výpočtu NEL'!$E$10/10+1.12*H34+4.54*I34/10)*(100-P34)/100,"")</f>
        <v/>
      </c>
      <c r="X34" s="132" t="str">
        <f t="shared" si="1"/>
        <v/>
      </c>
      <c r="Y34" s="132" t="str">
        <f t="shared" si="8"/>
        <v/>
      </c>
    </row>
    <row r="35" spans="1:25" x14ac:dyDescent="0.2">
      <c r="A35" s="184"/>
      <c r="B35" s="70">
        <f>'Vstupy hybridů NIRs'!B35</f>
        <v>3</v>
      </c>
      <c r="C35" s="71">
        <f>'Vstupy hybridů NIRs'!C35</f>
        <v>0</v>
      </c>
      <c r="D35" s="131" t="str">
        <f t="shared" si="0"/>
        <v/>
      </c>
      <c r="E35" s="131" t="str">
        <f>IF(ISNUMBER('Vstupy hybridů NIRs'!D35),'Vstupy hybridů NIRs'!D35,"")</f>
        <v/>
      </c>
      <c r="F35" s="131" t="str">
        <f>IF(ISNUMBER('Vstupy hybridů NIRs'!E35),'Vstupy hybridů NIRs'!E35,"")</f>
        <v/>
      </c>
      <c r="G35" s="131" t="str">
        <f>IF(AND(ISNUMBER(M35),ISNUMBER(O35),ISNUMBER(I35),ISNUMBER('Konstanty výpočtu NEL'!$E$10)),1000-(M35+O35+I35+'Konstanty výpočtu NEL'!$E$10),"")</f>
        <v/>
      </c>
      <c r="H35" s="131" t="str">
        <f t="shared" si="2"/>
        <v/>
      </c>
      <c r="I35" s="131" t="str">
        <f>IF(AND(ISNUMBER(J35),ISNUMBER('Konstanty výpočtů'!$E$7)),J35*'Konstanty výpočtů'!$E$7/100,"")</f>
        <v/>
      </c>
      <c r="J35" s="131" t="str">
        <f t="shared" si="3"/>
        <v/>
      </c>
      <c r="K35" s="131" t="str">
        <f>IF('Vstupy hybridů NIRs'!G35,'Vstupy hybridů NIRs'!G35,"")</f>
        <v/>
      </c>
      <c r="L35" s="131" t="str">
        <f>IF('Vstupy hybridů NIRs'!H35,'Vstupy hybridů NIRs'!H35,"")</f>
        <v/>
      </c>
      <c r="M35" s="131" t="str">
        <f t="shared" si="4"/>
        <v/>
      </c>
      <c r="N35" s="131" t="str">
        <f>IF(ISNUMBER('Vstupy hybridů NIRs'!F35),'Vstupy hybridů NIRs'!F35,"")</f>
        <v/>
      </c>
      <c r="O35" s="131" t="str">
        <f t="shared" si="5"/>
        <v/>
      </c>
      <c r="P35" s="131" t="str">
        <f>IF(ISNUMBER('Vstupy hybridů NIRs'!I35),'Vstupy hybridů NIRs'!I35,"")</f>
        <v/>
      </c>
      <c r="Q35" s="131" t="str">
        <f>IF(ISNUMBER('Vstupy hybridů NIRs'!J35),'Vstupy hybridů NIRs'!J35,"")</f>
        <v/>
      </c>
      <c r="R35" s="131" t="str">
        <f>IF(AND(ISNUMBER(M35),ISNUMBER(O35),ISNUMBER('Konstanty výpočtu NEL'!$E$25),ISNUMBER('Konstanty výpočtu NEL'!$E$28),ISNUMBER('Konstanty výpočtu NEL'!$E$31)),M35*'Konstanty výpočtu NEL'!$E$25+(1000-O35)*'Konstanty výpočtu NEL'!$E$28+'Konstanty výpočtu NEL'!$E$31,"")</f>
        <v/>
      </c>
      <c r="S35" s="131" t="str">
        <f>IF(AND(ISNUMBER(M35),ISNUMBER('Konstanty výpočtu NEL'!$G$7),ISNUMBER('Konstanty výpočtu NEL'!$L$10),ISNUMBER(I35),ISNUMBER(Q35),ISNUMBER(G35),ISNUMBER('Konstanty výpočtu NEL'!$G$16)),'Konstanty výpočtu NEL'!$G$28*(M35*'Konstanty výpočtu NEL'!$G$7+'Konstanty výpočtu NEL'!$L$10+I35*Q35/100+G35*'Konstanty výpočtu NEL'!$G$16),"")</f>
        <v/>
      </c>
      <c r="T35" s="131" t="str">
        <f>IF(AND(ISNUMBER(M35),ISNUMBER('Konstanty výpočtu NEL'!$G$7),ISNUMBER('Konstanty výpočtu NEL'!$L$10),ISNUMBER(I35),ISNUMBER('Konstanty výpočtu NEL'!$G$13),ISNUMBER(G35),ISNUMBER('Konstanty výpočtu NEL'!$G$16)),'Konstanty výpočtu NEL'!$G$28*(M35*'Konstanty výpočtu NEL'!$G$7+'Konstanty výpočtu NEL'!$L$10+I35*'Konstanty výpočtu NEL'!$G$13+G35*'Konstanty výpočtu NEL'!$G$16),"")</f>
        <v/>
      </c>
      <c r="U35" s="131" t="str">
        <f t="shared" si="6"/>
        <v/>
      </c>
      <c r="V35" s="131" t="str">
        <f t="shared" si="7"/>
        <v/>
      </c>
      <c r="W35" s="150" t="str">
        <f>IF(AND(ISNUMBER(N35),ISNUMBER(H35),ISNUMBER(I35),ISNUMBER(P35),ISNUMBER('Konstanty výpočtu NEL'!$E$10)),(15.27*N35+28.38*'Konstanty výpočtu NEL'!$E$10/10+1.12*H35+4.54*I35/10)*(100-P35)/100,"")</f>
        <v/>
      </c>
      <c r="X35" s="132" t="str">
        <f t="shared" si="1"/>
        <v/>
      </c>
      <c r="Y35" s="132" t="str">
        <f t="shared" si="8"/>
        <v/>
      </c>
    </row>
    <row r="36" spans="1:25" ht="12.75" customHeight="1" x14ac:dyDescent="0.2">
      <c r="A36" s="184" t="str">
        <f>'Vstupy hybridů NIRs'!A36</f>
        <v>H11</v>
      </c>
      <c r="B36" s="70">
        <f>'Vstupy hybridů NIRs'!B36</f>
        <v>1</v>
      </c>
      <c r="C36" s="71">
        <f>'Vstupy hybridů NIRs'!C36</f>
        <v>0</v>
      </c>
      <c r="D36" s="131" t="str">
        <f t="shared" si="0"/>
        <v/>
      </c>
      <c r="E36" s="131" t="str">
        <f>IF(ISNUMBER('Vstupy hybridů NIRs'!D36),'Vstupy hybridů NIRs'!D36,"")</f>
        <v/>
      </c>
      <c r="F36" s="131" t="str">
        <f>IF(ISNUMBER('Vstupy hybridů NIRs'!E36),'Vstupy hybridů NIRs'!E36,"")</f>
        <v/>
      </c>
      <c r="G36" s="131" t="str">
        <f>IF(AND(ISNUMBER(M36),ISNUMBER(O36),ISNUMBER(I36),ISNUMBER('Konstanty výpočtu NEL'!$E$10)),1000-(M36+O36+I36+'Konstanty výpočtu NEL'!$E$10),"")</f>
        <v/>
      </c>
      <c r="H36" s="131" t="str">
        <f t="shared" si="2"/>
        <v/>
      </c>
      <c r="I36" s="131" t="str">
        <f>IF(AND(ISNUMBER(J36),ISNUMBER('Konstanty výpočtů'!$E$7)),J36*'Konstanty výpočtů'!$E$7/100,"")</f>
        <v/>
      </c>
      <c r="J36" s="131" t="str">
        <f t="shared" si="3"/>
        <v/>
      </c>
      <c r="K36" s="131" t="str">
        <f>IF('Vstupy hybridů NIRs'!G36,'Vstupy hybridů NIRs'!G36,"")</f>
        <v/>
      </c>
      <c r="L36" s="131" t="str">
        <f>IF('Vstupy hybridů NIRs'!H36,'Vstupy hybridů NIRs'!H36,"")</f>
        <v/>
      </c>
      <c r="M36" s="131" t="str">
        <f t="shared" si="4"/>
        <v/>
      </c>
      <c r="N36" s="131" t="str">
        <f>IF(ISNUMBER('Vstupy hybridů NIRs'!F36),'Vstupy hybridů NIRs'!F36,"")</f>
        <v/>
      </c>
      <c r="O36" s="131" t="str">
        <f t="shared" si="5"/>
        <v/>
      </c>
      <c r="P36" s="131" t="str">
        <f>IF(ISNUMBER('Vstupy hybridů NIRs'!I36),'Vstupy hybridů NIRs'!I36,"")</f>
        <v/>
      </c>
      <c r="Q36" s="131" t="str">
        <f>IF(ISNUMBER('Vstupy hybridů NIRs'!J36),'Vstupy hybridů NIRs'!J36,"")</f>
        <v/>
      </c>
      <c r="R36" s="131" t="str">
        <f>IF(AND(ISNUMBER(M36),ISNUMBER(O36),ISNUMBER('Konstanty výpočtu NEL'!$E$25),ISNUMBER('Konstanty výpočtu NEL'!$E$28),ISNUMBER('Konstanty výpočtu NEL'!$E$31)),M36*'Konstanty výpočtu NEL'!$E$25+(1000-O36)*'Konstanty výpočtu NEL'!$E$28+'Konstanty výpočtu NEL'!$E$31,"")</f>
        <v/>
      </c>
      <c r="S36" s="131" t="str">
        <f>IF(AND(ISNUMBER(M36),ISNUMBER('Konstanty výpočtu NEL'!$G$7),ISNUMBER('Konstanty výpočtu NEL'!$L$10),ISNUMBER(I36),ISNUMBER(Q36),ISNUMBER(G36),ISNUMBER('Konstanty výpočtu NEL'!$G$16)),'Konstanty výpočtu NEL'!$G$28*(M36*'Konstanty výpočtu NEL'!$G$7+'Konstanty výpočtu NEL'!$L$10+I36*Q36/100+G36*'Konstanty výpočtu NEL'!$G$16),"")</f>
        <v/>
      </c>
      <c r="T36" s="131" t="str">
        <f>IF(AND(ISNUMBER(M36),ISNUMBER('Konstanty výpočtu NEL'!$G$7),ISNUMBER('Konstanty výpočtu NEL'!$L$10),ISNUMBER(I36),ISNUMBER('Konstanty výpočtu NEL'!$G$13),ISNUMBER(G36),ISNUMBER('Konstanty výpočtu NEL'!$G$16)),'Konstanty výpočtu NEL'!$G$28*(M36*'Konstanty výpočtu NEL'!$G$7+'Konstanty výpočtu NEL'!$L$10+I36*'Konstanty výpočtu NEL'!$G$13+G36*'Konstanty výpočtu NEL'!$G$16),"")</f>
        <v/>
      </c>
      <c r="U36" s="131" t="str">
        <f t="shared" si="6"/>
        <v/>
      </c>
      <c r="V36" s="131" t="str">
        <f t="shared" si="7"/>
        <v/>
      </c>
      <c r="W36" s="150" t="str">
        <f>IF(AND(ISNUMBER(N36),ISNUMBER(H36),ISNUMBER(I36),ISNUMBER(P36),ISNUMBER('Konstanty výpočtu NEL'!$E$10)),(15.27*N36+28.38*'Konstanty výpočtu NEL'!$E$10/10+1.12*H36+4.54*I36/10)*(100-P36)/100,"")</f>
        <v/>
      </c>
      <c r="X36" s="132" t="str">
        <f t="shared" si="1"/>
        <v/>
      </c>
      <c r="Y36" s="132" t="str">
        <f t="shared" si="8"/>
        <v/>
      </c>
    </row>
    <row r="37" spans="1:25" x14ac:dyDescent="0.2">
      <c r="A37" s="184"/>
      <c r="B37" s="70">
        <f>'Vstupy hybridů NIRs'!B37</f>
        <v>2</v>
      </c>
      <c r="C37" s="71">
        <f>'Vstupy hybridů NIRs'!C37</f>
        <v>0</v>
      </c>
      <c r="D37" s="131" t="str">
        <f t="shared" si="0"/>
        <v/>
      </c>
      <c r="E37" s="131" t="str">
        <f>IF(ISNUMBER('Vstupy hybridů NIRs'!D37),'Vstupy hybridů NIRs'!D37,"")</f>
        <v/>
      </c>
      <c r="F37" s="131" t="str">
        <f>IF(ISNUMBER('Vstupy hybridů NIRs'!E37),'Vstupy hybridů NIRs'!E37,"")</f>
        <v/>
      </c>
      <c r="G37" s="131" t="str">
        <f>IF(AND(ISNUMBER(M37),ISNUMBER(O37),ISNUMBER(I37),ISNUMBER('Konstanty výpočtu NEL'!$E$10)),1000-(M37+O37+I37+'Konstanty výpočtu NEL'!$E$10),"")</f>
        <v/>
      </c>
      <c r="H37" s="131" t="str">
        <f t="shared" si="2"/>
        <v/>
      </c>
      <c r="I37" s="131" t="str">
        <f>IF(AND(ISNUMBER(J37),ISNUMBER('Konstanty výpočtů'!$E$7)),J37*'Konstanty výpočtů'!$E$7/100,"")</f>
        <v/>
      </c>
      <c r="J37" s="131" t="str">
        <f t="shared" si="3"/>
        <v/>
      </c>
      <c r="K37" s="131" t="str">
        <f>IF('Vstupy hybridů NIRs'!G37,'Vstupy hybridů NIRs'!G37,"")</f>
        <v/>
      </c>
      <c r="L37" s="131" t="str">
        <f>IF('Vstupy hybridů NIRs'!H37,'Vstupy hybridů NIRs'!H37,"")</f>
        <v/>
      </c>
      <c r="M37" s="131" t="str">
        <f t="shared" si="4"/>
        <v/>
      </c>
      <c r="N37" s="131" t="str">
        <f>IF(ISNUMBER('Vstupy hybridů NIRs'!F37),'Vstupy hybridů NIRs'!F37,"")</f>
        <v/>
      </c>
      <c r="O37" s="131" t="str">
        <f t="shared" si="5"/>
        <v/>
      </c>
      <c r="P37" s="131" t="str">
        <f>IF(ISNUMBER('Vstupy hybridů NIRs'!I37),'Vstupy hybridů NIRs'!I37,"")</f>
        <v/>
      </c>
      <c r="Q37" s="131" t="str">
        <f>IF(ISNUMBER('Vstupy hybridů NIRs'!J37),'Vstupy hybridů NIRs'!J37,"")</f>
        <v/>
      </c>
      <c r="R37" s="131" t="str">
        <f>IF(AND(ISNUMBER(M37),ISNUMBER(O37),ISNUMBER('Konstanty výpočtu NEL'!$E$25),ISNUMBER('Konstanty výpočtu NEL'!$E$28),ISNUMBER('Konstanty výpočtu NEL'!$E$31)),M37*'Konstanty výpočtu NEL'!$E$25+(1000-O37)*'Konstanty výpočtu NEL'!$E$28+'Konstanty výpočtu NEL'!$E$31,"")</f>
        <v/>
      </c>
      <c r="S37" s="131" t="str">
        <f>IF(AND(ISNUMBER(M37),ISNUMBER('Konstanty výpočtu NEL'!$G$7),ISNUMBER('Konstanty výpočtu NEL'!$L$10),ISNUMBER(I37),ISNUMBER(Q37),ISNUMBER(G37),ISNUMBER('Konstanty výpočtu NEL'!$G$16)),'Konstanty výpočtu NEL'!$G$28*(M37*'Konstanty výpočtu NEL'!$G$7+'Konstanty výpočtu NEL'!$L$10+I37*Q37/100+G37*'Konstanty výpočtu NEL'!$G$16),"")</f>
        <v/>
      </c>
      <c r="T37" s="131" t="str">
        <f>IF(AND(ISNUMBER(M37),ISNUMBER('Konstanty výpočtu NEL'!$G$7),ISNUMBER('Konstanty výpočtu NEL'!$L$10),ISNUMBER(I37),ISNUMBER('Konstanty výpočtu NEL'!$G$13),ISNUMBER(G37),ISNUMBER('Konstanty výpočtu NEL'!$G$16)),'Konstanty výpočtu NEL'!$G$28*(M37*'Konstanty výpočtu NEL'!$G$7+'Konstanty výpočtu NEL'!$L$10+I37*'Konstanty výpočtu NEL'!$G$13+G37*'Konstanty výpočtu NEL'!$G$16),"")</f>
        <v/>
      </c>
      <c r="U37" s="131" t="str">
        <f t="shared" si="6"/>
        <v/>
      </c>
      <c r="V37" s="131" t="str">
        <f t="shared" si="7"/>
        <v/>
      </c>
      <c r="W37" s="150" t="str">
        <f>IF(AND(ISNUMBER(N37),ISNUMBER(H37),ISNUMBER(I37),ISNUMBER(P37),ISNUMBER('Konstanty výpočtu NEL'!$E$10)),(15.27*N37+28.38*'Konstanty výpočtu NEL'!$E$10/10+1.12*H37+4.54*I37/10)*(100-P37)/100,"")</f>
        <v/>
      </c>
      <c r="X37" s="132" t="str">
        <f t="shared" si="1"/>
        <v/>
      </c>
      <c r="Y37" s="132" t="str">
        <f t="shared" si="8"/>
        <v/>
      </c>
    </row>
    <row r="38" spans="1:25" x14ac:dyDescent="0.2">
      <c r="A38" s="184"/>
      <c r="B38" s="70">
        <f>'Vstupy hybridů NIRs'!B38</f>
        <v>3</v>
      </c>
      <c r="C38" s="71">
        <f>'Vstupy hybridů NIRs'!C38</f>
        <v>0</v>
      </c>
      <c r="D38" s="131" t="str">
        <f t="shared" ref="D38:D65" si="9">IF(AND(ISNUMBER(C38),ISNUMBER(E38)),C38*E38/100,"")</f>
        <v/>
      </c>
      <c r="E38" s="131" t="str">
        <f>IF(ISNUMBER('Vstupy hybridů NIRs'!D38),'Vstupy hybridů NIRs'!D38,"")</f>
        <v/>
      </c>
      <c r="F38" s="131" t="str">
        <f>IF(ISNUMBER('Vstupy hybridů NIRs'!E38),'Vstupy hybridů NIRs'!E38,"")</f>
        <v/>
      </c>
      <c r="G38" s="131" t="str">
        <f>IF(AND(ISNUMBER(M38),ISNUMBER(O38),ISNUMBER(I38),ISNUMBER('Konstanty výpočtu NEL'!$E$10)),1000-(M38+O38+I38+'Konstanty výpočtu NEL'!$E$10),"")</f>
        <v/>
      </c>
      <c r="H38" s="131" t="str">
        <f t="shared" si="2"/>
        <v/>
      </c>
      <c r="I38" s="131" t="str">
        <f>IF(AND(ISNUMBER(J38),ISNUMBER('Konstanty výpočtů'!$E$7)),J38*'Konstanty výpočtů'!$E$7/100,"")</f>
        <v/>
      </c>
      <c r="J38" s="131" t="str">
        <f t="shared" si="3"/>
        <v/>
      </c>
      <c r="K38" s="131" t="str">
        <f>IF('Vstupy hybridů NIRs'!G38,'Vstupy hybridů NIRs'!G38,"")</f>
        <v/>
      </c>
      <c r="L38" s="131" t="str">
        <f>IF('Vstupy hybridů NIRs'!H38,'Vstupy hybridů NIRs'!H38,"")</f>
        <v/>
      </c>
      <c r="M38" s="131" t="str">
        <f t="shared" si="4"/>
        <v/>
      </c>
      <c r="N38" s="131" t="str">
        <f>IF(ISNUMBER('Vstupy hybridů NIRs'!F38),'Vstupy hybridů NIRs'!F38,"")</f>
        <v/>
      </c>
      <c r="O38" s="131" t="str">
        <f t="shared" si="5"/>
        <v/>
      </c>
      <c r="P38" s="131" t="str">
        <f>IF(ISNUMBER('Vstupy hybridů NIRs'!I38),'Vstupy hybridů NIRs'!I38,"")</f>
        <v/>
      </c>
      <c r="Q38" s="131" t="str">
        <f>IF(ISNUMBER('Vstupy hybridů NIRs'!J38),'Vstupy hybridů NIRs'!J38,"")</f>
        <v/>
      </c>
      <c r="R38" s="131" t="str">
        <f>IF(AND(ISNUMBER(M38),ISNUMBER(O38),ISNUMBER('Konstanty výpočtu NEL'!$E$25),ISNUMBER('Konstanty výpočtu NEL'!$E$28),ISNUMBER('Konstanty výpočtu NEL'!$E$31)),M38*'Konstanty výpočtu NEL'!$E$25+(1000-O38)*'Konstanty výpočtu NEL'!$E$28+'Konstanty výpočtu NEL'!$E$31,"")</f>
        <v/>
      </c>
      <c r="S38" s="131" t="str">
        <f>IF(AND(ISNUMBER(M38),ISNUMBER('Konstanty výpočtu NEL'!$G$7),ISNUMBER('Konstanty výpočtu NEL'!$L$10),ISNUMBER(I38),ISNUMBER(Q38),ISNUMBER(G38),ISNUMBER('Konstanty výpočtu NEL'!$G$16)),'Konstanty výpočtu NEL'!$G$28*(M38*'Konstanty výpočtu NEL'!$G$7+'Konstanty výpočtu NEL'!$L$10+I38*Q38/100+G38*'Konstanty výpočtu NEL'!$G$16),"")</f>
        <v/>
      </c>
      <c r="T38" s="131" t="str">
        <f>IF(AND(ISNUMBER(M38),ISNUMBER('Konstanty výpočtu NEL'!$G$7),ISNUMBER('Konstanty výpočtu NEL'!$L$10),ISNUMBER(I38),ISNUMBER('Konstanty výpočtu NEL'!$G$13),ISNUMBER(G38),ISNUMBER('Konstanty výpočtu NEL'!$G$16)),'Konstanty výpočtu NEL'!$G$28*(M38*'Konstanty výpočtu NEL'!$G$7+'Konstanty výpočtu NEL'!$L$10+I38*'Konstanty výpočtu NEL'!$G$13+G38*'Konstanty výpočtu NEL'!$G$16),"")</f>
        <v/>
      </c>
      <c r="U38" s="131" t="str">
        <f t="shared" si="6"/>
        <v/>
      </c>
      <c r="V38" s="131" t="str">
        <f t="shared" si="7"/>
        <v/>
      </c>
      <c r="W38" s="150" t="str">
        <f>IF(AND(ISNUMBER(N38),ISNUMBER(H38),ISNUMBER(I38),ISNUMBER(P38),ISNUMBER('Konstanty výpočtu NEL'!$E$10)),(15.27*N38+28.38*'Konstanty výpočtu NEL'!$E$10/10+1.12*H38+4.54*I38/10)*(100-P38)/100,"")</f>
        <v/>
      </c>
      <c r="X38" s="132" t="str">
        <f t="shared" ref="X38:X65" si="10">IF(AND(ISNUMBER(U38),ISNUMBER(D38)),U38*D38/3.17,"")</f>
        <v/>
      </c>
      <c r="Y38" s="132" t="str">
        <f t="shared" si="8"/>
        <v/>
      </c>
    </row>
    <row r="39" spans="1:25" ht="12.75" customHeight="1" x14ac:dyDescent="0.2">
      <c r="A39" s="184" t="str">
        <f>'Vstupy hybridů NIRs'!A39</f>
        <v>H12</v>
      </c>
      <c r="B39" s="70">
        <f>'Vstupy hybridů NIRs'!B39</f>
        <v>1</v>
      </c>
      <c r="C39" s="71">
        <f>'Vstupy hybridů NIRs'!C39</f>
        <v>0</v>
      </c>
      <c r="D39" s="131" t="str">
        <f t="shared" si="9"/>
        <v/>
      </c>
      <c r="E39" s="131" t="str">
        <f>IF(ISNUMBER('Vstupy hybridů NIRs'!D39),'Vstupy hybridů NIRs'!D39,"")</f>
        <v/>
      </c>
      <c r="F39" s="131" t="str">
        <f>IF(ISNUMBER('Vstupy hybridů NIRs'!E39),'Vstupy hybridů NIRs'!E39,"")</f>
        <v/>
      </c>
      <c r="G39" s="131" t="str">
        <f>IF(AND(ISNUMBER(M39),ISNUMBER(O39),ISNUMBER(I39),ISNUMBER('Konstanty výpočtu NEL'!$E$10)),1000-(M39+O39+I39+'Konstanty výpočtu NEL'!$E$10),"")</f>
        <v/>
      </c>
      <c r="H39" s="131" t="str">
        <f t="shared" si="2"/>
        <v/>
      </c>
      <c r="I39" s="131" t="str">
        <f>IF(AND(ISNUMBER(J39),ISNUMBER('Konstanty výpočtů'!$E$7)),J39*'Konstanty výpočtů'!$E$7/100,"")</f>
        <v/>
      </c>
      <c r="J39" s="131" t="str">
        <f t="shared" si="3"/>
        <v/>
      </c>
      <c r="K39" s="131" t="str">
        <f>IF('Vstupy hybridů NIRs'!G39,'Vstupy hybridů NIRs'!G39,"")</f>
        <v/>
      </c>
      <c r="L39" s="131" t="str">
        <f>IF('Vstupy hybridů NIRs'!H39,'Vstupy hybridů NIRs'!H39,"")</f>
        <v/>
      </c>
      <c r="M39" s="131" t="str">
        <f t="shared" si="4"/>
        <v/>
      </c>
      <c r="N39" s="131" t="str">
        <f>IF(ISNUMBER('Vstupy hybridů NIRs'!F39),'Vstupy hybridů NIRs'!F39,"")</f>
        <v/>
      </c>
      <c r="O39" s="131" t="str">
        <f t="shared" si="5"/>
        <v/>
      </c>
      <c r="P39" s="131" t="str">
        <f>IF(ISNUMBER('Vstupy hybridů NIRs'!I39),'Vstupy hybridů NIRs'!I39,"")</f>
        <v/>
      </c>
      <c r="Q39" s="131" t="str">
        <f>IF(ISNUMBER('Vstupy hybridů NIRs'!J39),'Vstupy hybridů NIRs'!J39,"")</f>
        <v/>
      </c>
      <c r="R39" s="131" t="str">
        <f>IF(AND(ISNUMBER(M39),ISNUMBER(O39),ISNUMBER('Konstanty výpočtu NEL'!$E$25),ISNUMBER('Konstanty výpočtu NEL'!$E$28),ISNUMBER('Konstanty výpočtu NEL'!$E$31)),M39*'Konstanty výpočtu NEL'!$E$25+(1000-O39)*'Konstanty výpočtu NEL'!$E$28+'Konstanty výpočtu NEL'!$E$31,"")</f>
        <v/>
      </c>
      <c r="S39" s="131" t="str">
        <f>IF(AND(ISNUMBER(M39),ISNUMBER('Konstanty výpočtu NEL'!$G$7),ISNUMBER('Konstanty výpočtu NEL'!$L$10),ISNUMBER(I39),ISNUMBER(Q39),ISNUMBER(G39),ISNUMBER('Konstanty výpočtu NEL'!$G$16)),'Konstanty výpočtu NEL'!$G$28*(M39*'Konstanty výpočtu NEL'!$G$7+'Konstanty výpočtu NEL'!$L$10+I39*Q39/100+G39*'Konstanty výpočtu NEL'!$G$16),"")</f>
        <v/>
      </c>
      <c r="T39" s="131" t="str">
        <f>IF(AND(ISNUMBER(M39),ISNUMBER('Konstanty výpočtu NEL'!$G$7),ISNUMBER('Konstanty výpočtu NEL'!$L$10),ISNUMBER(I39),ISNUMBER('Konstanty výpočtu NEL'!$G$13),ISNUMBER(G39),ISNUMBER('Konstanty výpočtu NEL'!$G$16)),'Konstanty výpočtu NEL'!$G$28*(M39*'Konstanty výpočtu NEL'!$G$7+'Konstanty výpočtu NEL'!$L$10+I39*'Konstanty výpočtu NEL'!$G$13+G39*'Konstanty výpočtu NEL'!$G$16),"")</f>
        <v/>
      </c>
      <c r="U39" s="131" t="str">
        <f t="shared" si="6"/>
        <v/>
      </c>
      <c r="V39" s="131" t="str">
        <f t="shared" si="7"/>
        <v/>
      </c>
      <c r="W39" s="150" t="str">
        <f>IF(AND(ISNUMBER(N39),ISNUMBER(H39),ISNUMBER(I39),ISNUMBER(P39),ISNUMBER('Konstanty výpočtu NEL'!$E$10)),(15.27*N39+28.38*'Konstanty výpočtu NEL'!$E$10/10+1.12*H39+4.54*I39/10)*(100-P39)/100,"")</f>
        <v/>
      </c>
      <c r="X39" s="132" t="str">
        <f t="shared" si="10"/>
        <v/>
      </c>
      <c r="Y39" s="132" t="str">
        <f t="shared" si="8"/>
        <v/>
      </c>
    </row>
    <row r="40" spans="1:25" x14ac:dyDescent="0.2">
      <c r="A40" s="184"/>
      <c r="B40" s="70">
        <f>'Vstupy hybridů NIRs'!B40</f>
        <v>2</v>
      </c>
      <c r="C40" s="71">
        <f>'Vstupy hybridů NIRs'!C40</f>
        <v>0</v>
      </c>
      <c r="D40" s="131" t="str">
        <f t="shared" si="9"/>
        <v/>
      </c>
      <c r="E40" s="131" t="str">
        <f>IF(ISNUMBER('Vstupy hybridů NIRs'!D40),'Vstupy hybridů NIRs'!D40,"")</f>
        <v/>
      </c>
      <c r="F40" s="131" t="str">
        <f>IF(ISNUMBER('Vstupy hybridů NIRs'!E40),'Vstupy hybridů NIRs'!E40,"")</f>
        <v/>
      </c>
      <c r="G40" s="131" t="str">
        <f>IF(AND(ISNUMBER(M40),ISNUMBER(O40),ISNUMBER(I40),ISNUMBER('Konstanty výpočtu NEL'!$E$10)),1000-(M40+O40+I40+'Konstanty výpočtu NEL'!$E$10),"")</f>
        <v/>
      </c>
      <c r="H40" s="131" t="str">
        <f t="shared" si="2"/>
        <v/>
      </c>
      <c r="I40" s="131" t="str">
        <f>IF(AND(ISNUMBER(J40),ISNUMBER('Konstanty výpočtů'!$E$7)),J40*'Konstanty výpočtů'!$E$7/100,"")</f>
        <v/>
      </c>
      <c r="J40" s="131" t="str">
        <f t="shared" si="3"/>
        <v/>
      </c>
      <c r="K40" s="131" t="str">
        <f>IF('Vstupy hybridů NIRs'!G40,'Vstupy hybridů NIRs'!G40,"")</f>
        <v/>
      </c>
      <c r="L40" s="131" t="str">
        <f>IF('Vstupy hybridů NIRs'!H40,'Vstupy hybridů NIRs'!H40,"")</f>
        <v/>
      </c>
      <c r="M40" s="131" t="str">
        <f t="shared" si="4"/>
        <v/>
      </c>
      <c r="N40" s="131" t="str">
        <f>IF(ISNUMBER('Vstupy hybridů NIRs'!F40),'Vstupy hybridů NIRs'!F40,"")</f>
        <v/>
      </c>
      <c r="O40" s="131" t="str">
        <f t="shared" si="5"/>
        <v/>
      </c>
      <c r="P40" s="131" t="str">
        <f>IF(ISNUMBER('Vstupy hybridů NIRs'!I40),'Vstupy hybridů NIRs'!I40,"")</f>
        <v/>
      </c>
      <c r="Q40" s="131" t="str">
        <f>IF(ISNUMBER('Vstupy hybridů NIRs'!J40),'Vstupy hybridů NIRs'!J40,"")</f>
        <v/>
      </c>
      <c r="R40" s="131" t="str">
        <f>IF(AND(ISNUMBER(M40),ISNUMBER(O40),ISNUMBER('Konstanty výpočtu NEL'!$E$25),ISNUMBER('Konstanty výpočtu NEL'!$E$28),ISNUMBER('Konstanty výpočtu NEL'!$E$31)),M40*'Konstanty výpočtu NEL'!$E$25+(1000-O40)*'Konstanty výpočtu NEL'!$E$28+'Konstanty výpočtu NEL'!$E$31,"")</f>
        <v/>
      </c>
      <c r="S40" s="131" t="str">
        <f>IF(AND(ISNUMBER(M40),ISNUMBER('Konstanty výpočtu NEL'!$G$7),ISNUMBER('Konstanty výpočtu NEL'!$L$10),ISNUMBER(I40),ISNUMBER(Q40),ISNUMBER(G40),ISNUMBER('Konstanty výpočtu NEL'!$G$16)),'Konstanty výpočtu NEL'!$G$28*(M40*'Konstanty výpočtu NEL'!$G$7+'Konstanty výpočtu NEL'!$L$10+I40*Q40/100+G40*'Konstanty výpočtu NEL'!$G$16),"")</f>
        <v/>
      </c>
      <c r="T40" s="131" t="str">
        <f>IF(AND(ISNUMBER(M40),ISNUMBER('Konstanty výpočtu NEL'!$G$7),ISNUMBER('Konstanty výpočtu NEL'!$L$10),ISNUMBER(I40),ISNUMBER('Konstanty výpočtu NEL'!$G$13),ISNUMBER(G40),ISNUMBER('Konstanty výpočtu NEL'!$G$16)),'Konstanty výpočtu NEL'!$G$28*(M40*'Konstanty výpočtu NEL'!$G$7+'Konstanty výpočtu NEL'!$L$10+I40*'Konstanty výpočtu NEL'!$G$13+G40*'Konstanty výpočtu NEL'!$G$16),"")</f>
        <v/>
      </c>
      <c r="U40" s="131" t="str">
        <f t="shared" si="6"/>
        <v/>
      </c>
      <c r="V40" s="131" t="str">
        <f t="shared" si="7"/>
        <v/>
      </c>
      <c r="W40" s="150" t="str">
        <f>IF(AND(ISNUMBER(N40),ISNUMBER(H40),ISNUMBER(I40),ISNUMBER(P40),ISNUMBER('Konstanty výpočtu NEL'!$E$10)),(15.27*N40+28.38*'Konstanty výpočtu NEL'!$E$10/10+1.12*H40+4.54*I40/10)*(100-P40)/100,"")</f>
        <v/>
      </c>
      <c r="X40" s="132" t="str">
        <f t="shared" si="10"/>
        <v/>
      </c>
      <c r="Y40" s="132" t="str">
        <f t="shared" si="8"/>
        <v/>
      </c>
    </row>
    <row r="41" spans="1:25" x14ac:dyDescent="0.2">
      <c r="A41" s="184"/>
      <c r="B41" s="70">
        <f>'Vstupy hybridů NIRs'!B41</f>
        <v>3</v>
      </c>
      <c r="C41" s="71">
        <f>'Vstupy hybridů NIRs'!C41</f>
        <v>0</v>
      </c>
      <c r="D41" s="131" t="str">
        <f t="shared" si="9"/>
        <v/>
      </c>
      <c r="E41" s="131" t="str">
        <f>IF(ISNUMBER('Vstupy hybridů NIRs'!D41),'Vstupy hybridů NIRs'!D41,"")</f>
        <v/>
      </c>
      <c r="F41" s="131" t="str">
        <f>IF(ISNUMBER('Vstupy hybridů NIRs'!E41),'Vstupy hybridů NIRs'!E41,"")</f>
        <v/>
      </c>
      <c r="G41" s="131" t="str">
        <f>IF(AND(ISNUMBER(M41),ISNUMBER(O41),ISNUMBER(I41),ISNUMBER('Konstanty výpočtu NEL'!$E$10)),1000-(M41+O41+I41+'Konstanty výpočtu NEL'!$E$10),"")</f>
        <v/>
      </c>
      <c r="H41" s="131" t="str">
        <f t="shared" si="2"/>
        <v/>
      </c>
      <c r="I41" s="131" t="str">
        <f>IF(AND(ISNUMBER(J41),ISNUMBER('Konstanty výpočtů'!$E$7)),J41*'Konstanty výpočtů'!$E$7/100,"")</f>
        <v/>
      </c>
      <c r="J41" s="131" t="str">
        <f t="shared" si="3"/>
        <v/>
      </c>
      <c r="K41" s="131" t="str">
        <f>IF('Vstupy hybridů NIRs'!G41,'Vstupy hybridů NIRs'!G41,"")</f>
        <v/>
      </c>
      <c r="L41" s="131" t="str">
        <f>IF('Vstupy hybridů NIRs'!H41,'Vstupy hybridů NIRs'!H41,"")</f>
        <v/>
      </c>
      <c r="M41" s="131" t="str">
        <f t="shared" si="4"/>
        <v/>
      </c>
      <c r="N41" s="131" t="str">
        <f>IF(ISNUMBER('Vstupy hybridů NIRs'!F41),'Vstupy hybridů NIRs'!F41,"")</f>
        <v/>
      </c>
      <c r="O41" s="131" t="str">
        <f t="shared" si="5"/>
        <v/>
      </c>
      <c r="P41" s="131" t="str">
        <f>IF(ISNUMBER('Vstupy hybridů NIRs'!I41),'Vstupy hybridů NIRs'!I41,"")</f>
        <v/>
      </c>
      <c r="Q41" s="131" t="str">
        <f>IF(ISNUMBER('Vstupy hybridů NIRs'!J41),'Vstupy hybridů NIRs'!J41,"")</f>
        <v/>
      </c>
      <c r="R41" s="131" t="str">
        <f>IF(AND(ISNUMBER(M41),ISNUMBER(O41),ISNUMBER('Konstanty výpočtu NEL'!$E$25),ISNUMBER('Konstanty výpočtu NEL'!$E$28),ISNUMBER('Konstanty výpočtu NEL'!$E$31)),M41*'Konstanty výpočtu NEL'!$E$25+(1000-O41)*'Konstanty výpočtu NEL'!$E$28+'Konstanty výpočtu NEL'!$E$31,"")</f>
        <v/>
      </c>
      <c r="S41" s="131" t="str">
        <f>IF(AND(ISNUMBER(M41),ISNUMBER('Konstanty výpočtu NEL'!$G$7),ISNUMBER('Konstanty výpočtu NEL'!$L$10),ISNUMBER(I41),ISNUMBER(Q41),ISNUMBER(G41),ISNUMBER('Konstanty výpočtu NEL'!$G$16)),'Konstanty výpočtu NEL'!$G$28*(M41*'Konstanty výpočtu NEL'!$G$7+'Konstanty výpočtu NEL'!$L$10+I41*Q41/100+G41*'Konstanty výpočtu NEL'!$G$16),"")</f>
        <v/>
      </c>
      <c r="T41" s="131" t="str">
        <f>IF(AND(ISNUMBER(M41),ISNUMBER('Konstanty výpočtu NEL'!$G$7),ISNUMBER('Konstanty výpočtu NEL'!$L$10),ISNUMBER(I41),ISNUMBER('Konstanty výpočtu NEL'!$G$13),ISNUMBER(G41),ISNUMBER('Konstanty výpočtu NEL'!$G$16)),'Konstanty výpočtu NEL'!$G$28*(M41*'Konstanty výpočtu NEL'!$G$7+'Konstanty výpočtu NEL'!$L$10+I41*'Konstanty výpočtu NEL'!$G$13+G41*'Konstanty výpočtu NEL'!$G$16),"")</f>
        <v/>
      </c>
      <c r="U41" s="131" t="str">
        <f t="shared" si="6"/>
        <v/>
      </c>
      <c r="V41" s="131" t="str">
        <f t="shared" si="7"/>
        <v/>
      </c>
      <c r="W41" s="150" t="str">
        <f>IF(AND(ISNUMBER(N41),ISNUMBER(H41),ISNUMBER(I41),ISNUMBER(P41),ISNUMBER('Konstanty výpočtu NEL'!$E$10)),(15.27*N41+28.38*'Konstanty výpočtu NEL'!$E$10/10+1.12*H41+4.54*I41/10)*(100-P41)/100,"")</f>
        <v/>
      </c>
      <c r="X41" s="132" t="str">
        <f t="shared" si="10"/>
        <v/>
      </c>
      <c r="Y41" s="132" t="str">
        <f t="shared" si="8"/>
        <v/>
      </c>
    </row>
    <row r="42" spans="1:25" ht="12.75" customHeight="1" x14ac:dyDescent="0.2">
      <c r="A42" s="184" t="str">
        <f>'Vstupy hybridů NIRs'!A42</f>
        <v>H13</v>
      </c>
      <c r="B42" s="70">
        <f>'Vstupy hybridů NIRs'!B42</f>
        <v>1</v>
      </c>
      <c r="C42" s="71">
        <f>'Vstupy hybridů NIRs'!C42</f>
        <v>0</v>
      </c>
      <c r="D42" s="131" t="str">
        <f t="shared" si="9"/>
        <v/>
      </c>
      <c r="E42" s="131" t="str">
        <f>IF(ISNUMBER('Vstupy hybridů NIRs'!D42),'Vstupy hybridů NIRs'!D42,"")</f>
        <v/>
      </c>
      <c r="F42" s="131" t="str">
        <f>IF(ISNUMBER('Vstupy hybridů NIRs'!E42),'Vstupy hybridů NIRs'!E42,"")</f>
        <v/>
      </c>
      <c r="G42" s="131" t="str">
        <f>IF(AND(ISNUMBER(M42),ISNUMBER(O42),ISNUMBER(I42),ISNUMBER('Konstanty výpočtu NEL'!$E$10)),1000-(M42+O42+I42+'Konstanty výpočtu NEL'!$E$10),"")</f>
        <v/>
      </c>
      <c r="H42" s="131" t="str">
        <f t="shared" si="2"/>
        <v/>
      </c>
      <c r="I42" s="131" t="str">
        <f>IF(AND(ISNUMBER(J42),ISNUMBER('Konstanty výpočtů'!$E$7)),J42*'Konstanty výpočtů'!$E$7/100,"")</f>
        <v/>
      </c>
      <c r="J42" s="131" t="str">
        <f t="shared" si="3"/>
        <v/>
      </c>
      <c r="K42" s="131" t="str">
        <f>IF('Vstupy hybridů NIRs'!G42,'Vstupy hybridů NIRs'!G42,"")</f>
        <v/>
      </c>
      <c r="L42" s="131" t="str">
        <f>IF('Vstupy hybridů NIRs'!H42,'Vstupy hybridů NIRs'!H42,"")</f>
        <v/>
      </c>
      <c r="M42" s="131" t="str">
        <f t="shared" si="4"/>
        <v/>
      </c>
      <c r="N42" s="131" t="str">
        <f>IF(ISNUMBER('Vstupy hybridů NIRs'!F42),'Vstupy hybridů NIRs'!F42,"")</f>
        <v/>
      </c>
      <c r="O42" s="131" t="str">
        <f t="shared" si="5"/>
        <v/>
      </c>
      <c r="P42" s="131" t="str">
        <f>IF(ISNUMBER('Vstupy hybridů NIRs'!I42),'Vstupy hybridů NIRs'!I42,"")</f>
        <v/>
      </c>
      <c r="Q42" s="131" t="str">
        <f>IF(ISNUMBER('Vstupy hybridů NIRs'!J42),'Vstupy hybridů NIRs'!J42,"")</f>
        <v/>
      </c>
      <c r="R42" s="131" t="str">
        <f>IF(AND(ISNUMBER(M42),ISNUMBER(O42),ISNUMBER('Konstanty výpočtu NEL'!$E$25),ISNUMBER('Konstanty výpočtu NEL'!$E$28),ISNUMBER('Konstanty výpočtu NEL'!$E$31)),M42*'Konstanty výpočtu NEL'!$E$25+(1000-O42)*'Konstanty výpočtu NEL'!$E$28+'Konstanty výpočtu NEL'!$E$31,"")</f>
        <v/>
      </c>
      <c r="S42" s="131" t="str">
        <f>IF(AND(ISNUMBER(M42),ISNUMBER('Konstanty výpočtu NEL'!$G$7),ISNUMBER('Konstanty výpočtu NEL'!$L$10),ISNUMBER(I42),ISNUMBER(Q42),ISNUMBER(G42),ISNUMBER('Konstanty výpočtu NEL'!$G$16)),'Konstanty výpočtu NEL'!$G$28*(M42*'Konstanty výpočtu NEL'!$G$7+'Konstanty výpočtu NEL'!$L$10+I42*Q42/100+G42*'Konstanty výpočtu NEL'!$G$16),"")</f>
        <v/>
      </c>
      <c r="T42" s="131" t="str">
        <f>IF(AND(ISNUMBER(M42),ISNUMBER('Konstanty výpočtu NEL'!$G$7),ISNUMBER('Konstanty výpočtu NEL'!$L$10),ISNUMBER(I42),ISNUMBER('Konstanty výpočtu NEL'!$G$13),ISNUMBER(G42),ISNUMBER('Konstanty výpočtu NEL'!$G$16)),'Konstanty výpočtu NEL'!$G$28*(M42*'Konstanty výpočtu NEL'!$G$7+'Konstanty výpočtu NEL'!$L$10+I42*'Konstanty výpočtu NEL'!$G$13+G42*'Konstanty výpočtu NEL'!$G$16),"")</f>
        <v/>
      </c>
      <c r="U42" s="131" t="str">
        <f t="shared" si="6"/>
        <v/>
      </c>
      <c r="V42" s="131" t="str">
        <f t="shared" si="7"/>
        <v/>
      </c>
      <c r="W42" s="150" t="str">
        <f>IF(AND(ISNUMBER(N42),ISNUMBER(H42),ISNUMBER(I42),ISNUMBER(P42),ISNUMBER('Konstanty výpočtu NEL'!$E$10)),(15.27*N42+28.38*'Konstanty výpočtu NEL'!$E$10/10+1.12*H42+4.54*I42/10)*(100-P42)/100,"")</f>
        <v/>
      </c>
      <c r="X42" s="132" t="str">
        <f t="shared" si="10"/>
        <v/>
      </c>
      <c r="Y42" s="132" t="str">
        <f t="shared" si="8"/>
        <v/>
      </c>
    </row>
    <row r="43" spans="1:25" x14ac:dyDescent="0.2">
      <c r="A43" s="184"/>
      <c r="B43" s="70">
        <f>'Vstupy hybridů NIRs'!B43</f>
        <v>2</v>
      </c>
      <c r="C43" s="71">
        <f>'Vstupy hybridů NIRs'!C43</f>
        <v>0</v>
      </c>
      <c r="D43" s="131" t="str">
        <f t="shared" si="9"/>
        <v/>
      </c>
      <c r="E43" s="131" t="str">
        <f>IF(ISNUMBER('Vstupy hybridů NIRs'!D43),'Vstupy hybridů NIRs'!D43,"")</f>
        <v/>
      </c>
      <c r="F43" s="131" t="str">
        <f>IF(ISNUMBER('Vstupy hybridů NIRs'!E43),'Vstupy hybridů NIRs'!E43,"")</f>
        <v/>
      </c>
      <c r="G43" s="131" t="str">
        <f>IF(AND(ISNUMBER(M43),ISNUMBER(O43),ISNUMBER(I43),ISNUMBER('Konstanty výpočtu NEL'!$E$10)),1000-(M43+O43+I43+'Konstanty výpočtu NEL'!$E$10),"")</f>
        <v/>
      </c>
      <c r="H43" s="131" t="str">
        <f t="shared" si="2"/>
        <v/>
      </c>
      <c r="I43" s="131" t="str">
        <f>IF(AND(ISNUMBER(J43),ISNUMBER('Konstanty výpočtů'!$E$7)),J43*'Konstanty výpočtů'!$E$7/100,"")</f>
        <v/>
      </c>
      <c r="J43" s="131" t="str">
        <f t="shared" si="3"/>
        <v/>
      </c>
      <c r="K43" s="131" t="str">
        <f>IF('Vstupy hybridů NIRs'!G43,'Vstupy hybridů NIRs'!G43,"")</f>
        <v/>
      </c>
      <c r="L43" s="131" t="str">
        <f>IF('Vstupy hybridů NIRs'!H43,'Vstupy hybridů NIRs'!H43,"")</f>
        <v/>
      </c>
      <c r="M43" s="131" t="str">
        <f t="shared" si="4"/>
        <v/>
      </c>
      <c r="N43" s="131" t="str">
        <f>IF(ISNUMBER('Vstupy hybridů NIRs'!F43),'Vstupy hybridů NIRs'!F43,"")</f>
        <v/>
      </c>
      <c r="O43" s="131" t="str">
        <f t="shared" si="5"/>
        <v/>
      </c>
      <c r="P43" s="131" t="str">
        <f>IF(ISNUMBER('Vstupy hybridů NIRs'!I43),'Vstupy hybridů NIRs'!I43,"")</f>
        <v/>
      </c>
      <c r="Q43" s="131" t="str">
        <f>IF(ISNUMBER('Vstupy hybridů NIRs'!J43),'Vstupy hybridů NIRs'!J43,"")</f>
        <v/>
      </c>
      <c r="R43" s="131" t="str">
        <f>IF(AND(ISNUMBER(M43),ISNUMBER(O43),ISNUMBER('Konstanty výpočtu NEL'!$E$25),ISNUMBER('Konstanty výpočtu NEL'!$E$28),ISNUMBER('Konstanty výpočtu NEL'!$E$31)),M43*'Konstanty výpočtu NEL'!$E$25+(1000-O43)*'Konstanty výpočtu NEL'!$E$28+'Konstanty výpočtu NEL'!$E$31,"")</f>
        <v/>
      </c>
      <c r="S43" s="131" t="str">
        <f>IF(AND(ISNUMBER(M43),ISNUMBER('Konstanty výpočtu NEL'!$G$7),ISNUMBER('Konstanty výpočtu NEL'!$L$10),ISNUMBER(I43),ISNUMBER(Q43),ISNUMBER(G43),ISNUMBER('Konstanty výpočtu NEL'!$G$16)),'Konstanty výpočtu NEL'!$G$28*(M43*'Konstanty výpočtu NEL'!$G$7+'Konstanty výpočtu NEL'!$L$10+I43*Q43/100+G43*'Konstanty výpočtu NEL'!$G$16),"")</f>
        <v/>
      </c>
      <c r="T43" s="131" t="str">
        <f>IF(AND(ISNUMBER(M43),ISNUMBER('Konstanty výpočtu NEL'!$G$7),ISNUMBER('Konstanty výpočtu NEL'!$L$10),ISNUMBER(I43),ISNUMBER('Konstanty výpočtu NEL'!$G$13),ISNUMBER(G43),ISNUMBER('Konstanty výpočtu NEL'!$G$16)),'Konstanty výpočtu NEL'!$G$28*(M43*'Konstanty výpočtu NEL'!$G$7+'Konstanty výpočtu NEL'!$L$10+I43*'Konstanty výpočtu NEL'!$G$13+G43*'Konstanty výpočtu NEL'!$G$16),"")</f>
        <v/>
      </c>
      <c r="U43" s="131" t="str">
        <f t="shared" si="6"/>
        <v/>
      </c>
      <c r="V43" s="131" t="str">
        <f t="shared" si="7"/>
        <v/>
      </c>
      <c r="W43" s="150" t="str">
        <f>IF(AND(ISNUMBER(N43),ISNUMBER(H43),ISNUMBER(I43),ISNUMBER(P43),ISNUMBER('Konstanty výpočtu NEL'!$E$10)),(15.27*N43+28.38*'Konstanty výpočtu NEL'!$E$10/10+1.12*H43+4.54*I43/10)*(100-P43)/100,"")</f>
        <v/>
      </c>
      <c r="X43" s="132" t="str">
        <f t="shared" si="10"/>
        <v/>
      </c>
      <c r="Y43" s="132" t="str">
        <f t="shared" si="8"/>
        <v/>
      </c>
    </row>
    <row r="44" spans="1:25" x14ac:dyDescent="0.2">
      <c r="A44" s="184"/>
      <c r="B44" s="70">
        <f>'Vstupy hybridů NIRs'!B44</f>
        <v>3</v>
      </c>
      <c r="C44" s="71">
        <f>'Vstupy hybridů NIRs'!C44</f>
        <v>0</v>
      </c>
      <c r="D44" s="131" t="str">
        <f t="shared" si="9"/>
        <v/>
      </c>
      <c r="E44" s="131" t="str">
        <f>IF(ISNUMBER('Vstupy hybridů NIRs'!D44),'Vstupy hybridů NIRs'!D44,"")</f>
        <v/>
      </c>
      <c r="F44" s="131" t="str">
        <f>IF(ISNUMBER('Vstupy hybridů NIRs'!E44),'Vstupy hybridů NIRs'!E44,"")</f>
        <v/>
      </c>
      <c r="G44" s="131" t="str">
        <f>IF(AND(ISNUMBER(M44),ISNUMBER(O44),ISNUMBER(I44),ISNUMBER('Konstanty výpočtu NEL'!$E$10)),1000-(M44+O44+I44+'Konstanty výpočtu NEL'!$E$10),"")</f>
        <v/>
      </c>
      <c r="H44" s="131" t="str">
        <f t="shared" si="2"/>
        <v/>
      </c>
      <c r="I44" s="131" t="str">
        <f>IF(AND(ISNUMBER(J44),ISNUMBER('Konstanty výpočtů'!$E$7)),J44*'Konstanty výpočtů'!$E$7/100,"")</f>
        <v/>
      </c>
      <c r="J44" s="131" t="str">
        <f t="shared" si="3"/>
        <v/>
      </c>
      <c r="K44" s="131" t="str">
        <f>IF('Vstupy hybridů NIRs'!G44,'Vstupy hybridů NIRs'!G44,"")</f>
        <v/>
      </c>
      <c r="L44" s="131" t="str">
        <f>IF('Vstupy hybridů NIRs'!H44,'Vstupy hybridů NIRs'!H44,"")</f>
        <v/>
      </c>
      <c r="M44" s="131" t="str">
        <f t="shared" si="4"/>
        <v/>
      </c>
      <c r="N44" s="131" t="str">
        <f>IF(ISNUMBER('Vstupy hybridů NIRs'!F44),'Vstupy hybridů NIRs'!F44,"")</f>
        <v/>
      </c>
      <c r="O44" s="131" t="str">
        <f t="shared" si="5"/>
        <v/>
      </c>
      <c r="P44" s="131" t="str">
        <f>IF(ISNUMBER('Vstupy hybridů NIRs'!I44),'Vstupy hybridů NIRs'!I44,"")</f>
        <v/>
      </c>
      <c r="Q44" s="131" t="str">
        <f>IF(ISNUMBER('Vstupy hybridů NIRs'!J44),'Vstupy hybridů NIRs'!J44,"")</f>
        <v/>
      </c>
      <c r="R44" s="131" t="str">
        <f>IF(AND(ISNUMBER(M44),ISNUMBER(O44),ISNUMBER('Konstanty výpočtu NEL'!$E$25),ISNUMBER('Konstanty výpočtu NEL'!$E$28),ISNUMBER('Konstanty výpočtu NEL'!$E$31)),M44*'Konstanty výpočtu NEL'!$E$25+(1000-O44)*'Konstanty výpočtu NEL'!$E$28+'Konstanty výpočtu NEL'!$E$31,"")</f>
        <v/>
      </c>
      <c r="S44" s="131" t="str">
        <f>IF(AND(ISNUMBER(M44),ISNUMBER('Konstanty výpočtu NEL'!$G$7),ISNUMBER('Konstanty výpočtu NEL'!$L$10),ISNUMBER(I44),ISNUMBER(Q44),ISNUMBER(G44),ISNUMBER('Konstanty výpočtu NEL'!$G$16)),'Konstanty výpočtu NEL'!$G$28*(M44*'Konstanty výpočtu NEL'!$G$7+'Konstanty výpočtu NEL'!$L$10+I44*Q44/100+G44*'Konstanty výpočtu NEL'!$G$16),"")</f>
        <v/>
      </c>
      <c r="T44" s="131" t="str">
        <f>IF(AND(ISNUMBER(M44),ISNUMBER('Konstanty výpočtu NEL'!$G$7),ISNUMBER('Konstanty výpočtu NEL'!$L$10),ISNUMBER(I44),ISNUMBER('Konstanty výpočtu NEL'!$G$13),ISNUMBER(G44),ISNUMBER('Konstanty výpočtu NEL'!$G$16)),'Konstanty výpočtu NEL'!$G$28*(M44*'Konstanty výpočtu NEL'!$G$7+'Konstanty výpočtu NEL'!$L$10+I44*'Konstanty výpočtu NEL'!$G$13+G44*'Konstanty výpočtu NEL'!$G$16),"")</f>
        <v/>
      </c>
      <c r="U44" s="131" t="str">
        <f t="shared" si="6"/>
        <v/>
      </c>
      <c r="V44" s="131" t="str">
        <f t="shared" si="7"/>
        <v/>
      </c>
      <c r="W44" s="150" t="str">
        <f>IF(AND(ISNUMBER(N44),ISNUMBER(H44),ISNUMBER(I44),ISNUMBER(P44),ISNUMBER('Konstanty výpočtu NEL'!$E$10)),(15.27*N44+28.38*'Konstanty výpočtu NEL'!$E$10/10+1.12*H44+4.54*I44/10)*(100-P44)/100,"")</f>
        <v/>
      </c>
      <c r="X44" s="132" t="str">
        <f t="shared" si="10"/>
        <v/>
      </c>
      <c r="Y44" s="132" t="str">
        <f t="shared" si="8"/>
        <v/>
      </c>
    </row>
    <row r="45" spans="1:25" ht="12.75" customHeight="1" x14ac:dyDescent="0.2">
      <c r="A45" s="184" t="str">
        <f>'Vstupy hybridů NIRs'!A45</f>
        <v>H14</v>
      </c>
      <c r="B45" s="70">
        <f>'Vstupy hybridů NIRs'!B45</f>
        <v>1</v>
      </c>
      <c r="C45" s="71">
        <f>'Vstupy hybridů NIRs'!C45</f>
        <v>0</v>
      </c>
      <c r="D45" s="131" t="str">
        <f t="shared" si="9"/>
        <v/>
      </c>
      <c r="E45" s="131" t="str">
        <f>IF(ISNUMBER('Vstupy hybridů NIRs'!D45),'Vstupy hybridů NIRs'!D45,"")</f>
        <v/>
      </c>
      <c r="F45" s="131" t="str">
        <f>IF(ISNUMBER('Vstupy hybridů NIRs'!E45),'Vstupy hybridů NIRs'!E45,"")</f>
        <v/>
      </c>
      <c r="G45" s="131" t="str">
        <f>IF(AND(ISNUMBER(M45),ISNUMBER(O45),ISNUMBER(I45),ISNUMBER('Konstanty výpočtu NEL'!$E$10)),1000-(M45+O45+I45+'Konstanty výpočtu NEL'!$E$10),"")</f>
        <v/>
      </c>
      <c r="H45" s="131" t="str">
        <f t="shared" si="2"/>
        <v/>
      </c>
      <c r="I45" s="131" t="str">
        <f>IF(AND(ISNUMBER(J45),ISNUMBER('Konstanty výpočtů'!$E$7)),J45*'Konstanty výpočtů'!$E$7/100,"")</f>
        <v/>
      </c>
      <c r="J45" s="131" t="str">
        <f t="shared" si="3"/>
        <v/>
      </c>
      <c r="K45" s="131" t="str">
        <f>IF('Vstupy hybridů NIRs'!G45,'Vstupy hybridů NIRs'!G45,"")</f>
        <v/>
      </c>
      <c r="L45" s="131" t="str">
        <f>IF('Vstupy hybridů NIRs'!H45,'Vstupy hybridů NIRs'!H45,"")</f>
        <v/>
      </c>
      <c r="M45" s="131" t="str">
        <f t="shared" si="4"/>
        <v/>
      </c>
      <c r="N45" s="131" t="str">
        <f>IF(ISNUMBER('Vstupy hybridů NIRs'!F45),'Vstupy hybridů NIRs'!F45,"")</f>
        <v/>
      </c>
      <c r="O45" s="131" t="str">
        <f t="shared" si="5"/>
        <v/>
      </c>
      <c r="P45" s="131" t="str">
        <f>IF(ISNUMBER('Vstupy hybridů NIRs'!I45),'Vstupy hybridů NIRs'!I45,"")</f>
        <v/>
      </c>
      <c r="Q45" s="131" t="str">
        <f>IF(ISNUMBER('Vstupy hybridů NIRs'!J45),'Vstupy hybridů NIRs'!J45,"")</f>
        <v/>
      </c>
      <c r="R45" s="131" t="str">
        <f>IF(AND(ISNUMBER(M45),ISNUMBER(O45),ISNUMBER('Konstanty výpočtu NEL'!$E$25),ISNUMBER('Konstanty výpočtu NEL'!$E$28),ISNUMBER('Konstanty výpočtu NEL'!$E$31)),M45*'Konstanty výpočtu NEL'!$E$25+(1000-O45)*'Konstanty výpočtu NEL'!$E$28+'Konstanty výpočtu NEL'!$E$31,"")</f>
        <v/>
      </c>
      <c r="S45" s="131" t="str">
        <f>IF(AND(ISNUMBER(M45),ISNUMBER('Konstanty výpočtu NEL'!$G$7),ISNUMBER('Konstanty výpočtu NEL'!$L$10),ISNUMBER(I45),ISNUMBER(Q45),ISNUMBER(G45),ISNUMBER('Konstanty výpočtu NEL'!$G$16)),'Konstanty výpočtu NEL'!$G$28*(M45*'Konstanty výpočtu NEL'!$G$7+'Konstanty výpočtu NEL'!$L$10+I45*Q45/100+G45*'Konstanty výpočtu NEL'!$G$16),"")</f>
        <v/>
      </c>
      <c r="T45" s="131" t="str">
        <f>IF(AND(ISNUMBER(M45),ISNUMBER('Konstanty výpočtu NEL'!$G$7),ISNUMBER('Konstanty výpočtu NEL'!$L$10),ISNUMBER(I45),ISNUMBER('Konstanty výpočtu NEL'!$G$13),ISNUMBER(G45),ISNUMBER('Konstanty výpočtu NEL'!$G$16)),'Konstanty výpočtu NEL'!$G$28*(M45*'Konstanty výpočtu NEL'!$G$7+'Konstanty výpočtu NEL'!$L$10+I45*'Konstanty výpočtu NEL'!$G$13+G45*'Konstanty výpočtu NEL'!$G$16),"")</f>
        <v/>
      </c>
      <c r="U45" s="131" t="str">
        <f t="shared" si="6"/>
        <v/>
      </c>
      <c r="V45" s="131" t="str">
        <f t="shared" si="7"/>
        <v/>
      </c>
      <c r="W45" s="150" t="str">
        <f>IF(AND(ISNUMBER(N45),ISNUMBER(H45),ISNUMBER(I45),ISNUMBER(P45),ISNUMBER('Konstanty výpočtu NEL'!$E$10)),(15.27*N45+28.38*'Konstanty výpočtu NEL'!$E$10/10+1.12*H45+4.54*I45/10)*(100-P45)/100,"")</f>
        <v/>
      </c>
      <c r="X45" s="132" t="str">
        <f t="shared" si="10"/>
        <v/>
      </c>
      <c r="Y45" s="132" t="str">
        <f t="shared" si="8"/>
        <v/>
      </c>
    </row>
    <row r="46" spans="1:25" x14ac:dyDescent="0.2">
      <c r="A46" s="184"/>
      <c r="B46" s="70">
        <f>'Vstupy hybridů NIRs'!B46</f>
        <v>2</v>
      </c>
      <c r="C46" s="71">
        <f>'Vstupy hybridů NIRs'!C46</f>
        <v>0</v>
      </c>
      <c r="D46" s="131" t="str">
        <f t="shared" si="9"/>
        <v/>
      </c>
      <c r="E46" s="131" t="str">
        <f>IF(ISNUMBER('Vstupy hybridů NIRs'!D46),'Vstupy hybridů NIRs'!D46,"")</f>
        <v/>
      </c>
      <c r="F46" s="131" t="str">
        <f>IF(ISNUMBER('Vstupy hybridů NIRs'!E46),'Vstupy hybridů NIRs'!E46,"")</f>
        <v/>
      </c>
      <c r="G46" s="131" t="str">
        <f>IF(AND(ISNUMBER(M46),ISNUMBER(O46),ISNUMBER(I46),ISNUMBER('Konstanty výpočtu NEL'!$E$10)),1000-(M46+O46+I46+'Konstanty výpočtu NEL'!$E$10),"")</f>
        <v/>
      </c>
      <c r="H46" s="131" t="str">
        <f t="shared" si="2"/>
        <v/>
      </c>
      <c r="I46" s="131" t="str">
        <f>IF(AND(ISNUMBER(J46),ISNUMBER('Konstanty výpočtů'!$E$7)),J46*'Konstanty výpočtů'!$E$7/100,"")</f>
        <v/>
      </c>
      <c r="J46" s="131" t="str">
        <f t="shared" si="3"/>
        <v/>
      </c>
      <c r="K46" s="131" t="str">
        <f>IF('Vstupy hybridů NIRs'!G46,'Vstupy hybridů NIRs'!G46,"")</f>
        <v/>
      </c>
      <c r="L46" s="131" t="str">
        <f>IF('Vstupy hybridů NIRs'!H46,'Vstupy hybridů NIRs'!H46,"")</f>
        <v/>
      </c>
      <c r="M46" s="131" t="str">
        <f t="shared" si="4"/>
        <v/>
      </c>
      <c r="N46" s="131" t="str">
        <f>IF(ISNUMBER('Vstupy hybridů NIRs'!F46),'Vstupy hybridů NIRs'!F46,"")</f>
        <v/>
      </c>
      <c r="O46" s="131" t="str">
        <f t="shared" si="5"/>
        <v/>
      </c>
      <c r="P46" s="131" t="str">
        <f>IF(ISNUMBER('Vstupy hybridů NIRs'!I46),'Vstupy hybridů NIRs'!I46,"")</f>
        <v/>
      </c>
      <c r="Q46" s="131" t="str">
        <f>IF(ISNUMBER('Vstupy hybridů NIRs'!J46),'Vstupy hybridů NIRs'!J46,"")</f>
        <v/>
      </c>
      <c r="R46" s="131" t="str">
        <f>IF(AND(ISNUMBER(M46),ISNUMBER(O46),ISNUMBER('Konstanty výpočtu NEL'!$E$25),ISNUMBER('Konstanty výpočtu NEL'!$E$28),ISNUMBER('Konstanty výpočtu NEL'!$E$31)),M46*'Konstanty výpočtu NEL'!$E$25+(1000-O46)*'Konstanty výpočtu NEL'!$E$28+'Konstanty výpočtu NEL'!$E$31,"")</f>
        <v/>
      </c>
      <c r="S46" s="131" t="str">
        <f>IF(AND(ISNUMBER(M46),ISNUMBER('Konstanty výpočtu NEL'!$G$7),ISNUMBER('Konstanty výpočtu NEL'!$L$10),ISNUMBER(I46),ISNUMBER(Q46),ISNUMBER(G46),ISNUMBER('Konstanty výpočtu NEL'!$G$16)),'Konstanty výpočtu NEL'!$G$28*(M46*'Konstanty výpočtu NEL'!$G$7+'Konstanty výpočtu NEL'!$L$10+I46*Q46/100+G46*'Konstanty výpočtu NEL'!$G$16),"")</f>
        <v/>
      </c>
      <c r="T46" s="131" t="str">
        <f>IF(AND(ISNUMBER(M46),ISNUMBER('Konstanty výpočtu NEL'!$G$7),ISNUMBER('Konstanty výpočtu NEL'!$L$10),ISNUMBER(I46),ISNUMBER('Konstanty výpočtu NEL'!$G$13),ISNUMBER(G46),ISNUMBER('Konstanty výpočtu NEL'!$G$16)),'Konstanty výpočtu NEL'!$G$28*(M46*'Konstanty výpočtu NEL'!$G$7+'Konstanty výpočtu NEL'!$L$10+I46*'Konstanty výpočtu NEL'!$G$13+G46*'Konstanty výpočtu NEL'!$G$16),"")</f>
        <v/>
      </c>
      <c r="U46" s="131" t="str">
        <f t="shared" si="6"/>
        <v/>
      </c>
      <c r="V46" s="131" t="str">
        <f t="shared" si="7"/>
        <v/>
      </c>
      <c r="W46" s="150" t="str">
        <f>IF(AND(ISNUMBER(N46),ISNUMBER(H46),ISNUMBER(I46),ISNUMBER(P46),ISNUMBER('Konstanty výpočtu NEL'!$E$10)),(15.27*N46+28.38*'Konstanty výpočtu NEL'!$E$10/10+1.12*H46+4.54*I46/10)*(100-P46)/100,"")</f>
        <v/>
      </c>
      <c r="X46" s="132" t="str">
        <f t="shared" si="10"/>
        <v/>
      </c>
      <c r="Y46" s="132" t="str">
        <f t="shared" si="8"/>
        <v/>
      </c>
    </row>
    <row r="47" spans="1:25" x14ac:dyDescent="0.2">
      <c r="A47" s="184"/>
      <c r="B47" s="70">
        <f>'Vstupy hybridů NIRs'!B47</f>
        <v>3</v>
      </c>
      <c r="C47" s="71">
        <f>'Vstupy hybridů NIRs'!C47</f>
        <v>0</v>
      </c>
      <c r="D47" s="131" t="str">
        <f t="shared" si="9"/>
        <v/>
      </c>
      <c r="E47" s="131" t="str">
        <f>IF(ISNUMBER('Vstupy hybridů NIRs'!D47),'Vstupy hybridů NIRs'!D47,"")</f>
        <v/>
      </c>
      <c r="F47" s="131" t="str">
        <f>IF(ISNUMBER('Vstupy hybridů NIRs'!E47),'Vstupy hybridů NIRs'!E47,"")</f>
        <v/>
      </c>
      <c r="G47" s="131" t="str">
        <f>IF(AND(ISNUMBER(M47),ISNUMBER(O47),ISNUMBER(I47),ISNUMBER('Konstanty výpočtu NEL'!$E$10)),1000-(M47+O47+I47+'Konstanty výpočtu NEL'!$E$10),"")</f>
        <v/>
      </c>
      <c r="H47" s="131" t="str">
        <f t="shared" si="2"/>
        <v/>
      </c>
      <c r="I47" s="131" t="str">
        <f>IF(AND(ISNUMBER(J47),ISNUMBER('Konstanty výpočtů'!$E$7)),J47*'Konstanty výpočtů'!$E$7/100,"")</f>
        <v/>
      </c>
      <c r="J47" s="131" t="str">
        <f t="shared" si="3"/>
        <v/>
      </c>
      <c r="K47" s="131" t="str">
        <f>IF('Vstupy hybridů NIRs'!G47,'Vstupy hybridů NIRs'!G47,"")</f>
        <v/>
      </c>
      <c r="L47" s="131" t="str">
        <f>IF('Vstupy hybridů NIRs'!H47,'Vstupy hybridů NIRs'!H47,"")</f>
        <v/>
      </c>
      <c r="M47" s="131" t="str">
        <f t="shared" si="4"/>
        <v/>
      </c>
      <c r="N47" s="131" t="str">
        <f>IF(ISNUMBER('Vstupy hybridů NIRs'!F47),'Vstupy hybridů NIRs'!F47,"")</f>
        <v/>
      </c>
      <c r="O47" s="131" t="str">
        <f t="shared" si="5"/>
        <v/>
      </c>
      <c r="P47" s="131" t="str">
        <f>IF(ISNUMBER('Vstupy hybridů NIRs'!I47),'Vstupy hybridů NIRs'!I47,"")</f>
        <v/>
      </c>
      <c r="Q47" s="131" t="str">
        <f>IF(ISNUMBER('Vstupy hybridů NIRs'!J47),'Vstupy hybridů NIRs'!J47,"")</f>
        <v/>
      </c>
      <c r="R47" s="131" t="str">
        <f>IF(AND(ISNUMBER(M47),ISNUMBER(O47),ISNUMBER('Konstanty výpočtu NEL'!$E$25),ISNUMBER('Konstanty výpočtu NEL'!$E$28),ISNUMBER('Konstanty výpočtu NEL'!$E$31)),M47*'Konstanty výpočtu NEL'!$E$25+(1000-O47)*'Konstanty výpočtu NEL'!$E$28+'Konstanty výpočtu NEL'!$E$31,"")</f>
        <v/>
      </c>
      <c r="S47" s="131" t="str">
        <f>IF(AND(ISNUMBER(M47),ISNUMBER('Konstanty výpočtu NEL'!$G$7),ISNUMBER('Konstanty výpočtu NEL'!$L$10),ISNUMBER(I47),ISNUMBER(Q47),ISNUMBER(G47),ISNUMBER('Konstanty výpočtu NEL'!$G$16)),'Konstanty výpočtu NEL'!$G$28*(M47*'Konstanty výpočtu NEL'!$G$7+'Konstanty výpočtu NEL'!$L$10+I47*Q47/100+G47*'Konstanty výpočtu NEL'!$G$16),"")</f>
        <v/>
      </c>
      <c r="T47" s="131" t="str">
        <f>IF(AND(ISNUMBER(M47),ISNUMBER('Konstanty výpočtu NEL'!$G$7),ISNUMBER('Konstanty výpočtu NEL'!$L$10),ISNUMBER(I47),ISNUMBER('Konstanty výpočtu NEL'!$G$13),ISNUMBER(G47),ISNUMBER('Konstanty výpočtu NEL'!$G$16)),'Konstanty výpočtu NEL'!$G$28*(M47*'Konstanty výpočtu NEL'!$G$7+'Konstanty výpočtu NEL'!$L$10+I47*'Konstanty výpočtu NEL'!$G$13+G47*'Konstanty výpočtu NEL'!$G$16),"")</f>
        <v/>
      </c>
      <c r="U47" s="131" t="str">
        <f t="shared" si="6"/>
        <v/>
      </c>
      <c r="V47" s="131" t="str">
        <f t="shared" si="7"/>
        <v/>
      </c>
      <c r="W47" s="150" t="str">
        <f>IF(AND(ISNUMBER(N47),ISNUMBER(H47),ISNUMBER(I47),ISNUMBER(P47),ISNUMBER('Konstanty výpočtu NEL'!$E$10)),(15.27*N47+28.38*'Konstanty výpočtu NEL'!$E$10/10+1.12*H47+4.54*I47/10)*(100-P47)/100,"")</f>
        <v/>
      </c>
      <c r="X47" s="132" t="str">
        <f t="shared" si="10"/>
        <v/>
      </c>
      <c r="Y47" s="132" t="str">
        <f t="shared" si="8"/>
        <v/>
      </c>
    </row>
    <row r="48" spans="1:25" ht="12.75" customHeight="1" x14ac:dyDescent="0.2">
      <c r="A48" s="184" t="str">
        <f>'Vstupy hybridů NIRs'!A48</f>
        <v>H15</v>
      </c>
      <c r="B48" s="70">
        <f>'Vstupy hybridů NIRs'!B48</f>
        <v>1</v>
      </c>
      <c r="C48" s="71">
        <f>'Vstupy hybridů NIRs'!C48</f>
        <v>0</v>
      </c>
      <c r="D48" s="131" t="str">
        <f t="shared" si="9"/>
        <v/>
      </c>
      <c r="E48" s="131" t="str">
        <f>IF(ISNUMBER('Vstupy hybridů NIRs'!D48),'Vstupy hybridů NIRs'!D48,"")</f>
        <v/>
      </c>
      <c r="F48" s="131" t="str">
        <f>IF(ISNUMBER('Vstupy hybridů NIRs'!E48),'Vstupy hybridů NIRs'!E48,"")</f>
        <v/>
      </c>
      <c r="G48" s="131" t="str">
        <f>IF(AND(ISNUMBER(M48),ISNUMBER(O48),ISNUMBER(I48),ISNUMBER('Konstanty výpočtu NEL'!$E$10)),1000-(M48+O48+I48+'Konstanty výpočtu NEL'!$E$10),"")</f>
        <v/>
      </c>
      <c r="H48" s="131" t="str">
        <f t="shared" si="2"/>
        <v/>
      </c>
      <c r="I48" s="131" t="str">
        <f>IF(AND(ISNUMBER(J48),ISNUMBER('Konstanty výpočtů'!$E$7)),J48*'Konstanty výpočtů'!$E$7/100,"")</f>
        <v/>
      </c>
      <c r="J48" s="131" t="str">
        <f t="shared" si="3"/>
        <v/>
      </c>
      <c r="K48" s="131" t="str">
        <f>IF('Vstupy hybridů NIRs'!G48,'Vstupy hybridů NIRs'!G48,"")</f>
        <v/>
      </c>
      <c r="L48" s="131" t="str">
        <f>IF('Vstupy hybridů NIRs'!H48,'Vstupy hybridů NIRs'!H48,"")</f>
        <v/>
      </c>
      <c r="M48" s="131" t="str">
        <f t="shared" si="4"/>
        <v/>
      </c>
      <c r="N48" s="131" t="str">
        <f>IF(ISNUMBER('Vstupy hybridů NIRs'!F48),'Vstupy hybridů NIRs'!F48,"")</f>
        <v/>
      </c>
      <c r="O48" s="131" t="str">
        <f t="shared" si="5"/>
        <v/>
      </c>
      <c r="P48" s="131" t="str">
        <f>IF(ISNUMBER('Vstupy hybridů NIRs'!I48),'Vstupy hybridů NIRs'!I48,"")</f>
        <v/>
      </c>
      <c r="Q48" s="131" t="str">
        <f>IF(ISNUMBER('Vstupy hybridů NIRs'!J48),'Vstupy hybridů NIRs'!J48,"")</f>
        <v/>
      </c>
      <c r="R48" s="131" t="str">
        <f>IF(AND(ISNUMBER(M48),ISNUMBER(O48),ISNUMBER('Konstanty výpočtu NEL'!$E$25),ISNUMBER('Konstanty výpočtu NEL'!$E$28),ISNUMBER('Konstanty výpočtu NEL'!$E$31)),M48*'Konstanty výpočtu NEL'!$E$25+(1000-O48)*'Konstanty výpočtu NEL'!$E$28+'Konstanty výpočtu NEL'!$E$31,"")</f>
        <v/>
      </c>
      <c r="S48" s="131" t="str">
        <f>IF(AND(ISNUMBER(M48),ISNUMBER('Konstanty výpočtu NEL'!$G$7),ISNUMBER('Konstanty výpočtu NEL'!$L$10),ISNUMBER(I48),ISNUMBER(Q48),ISNUMBER(G48),ISNUMBER('Konstanty výpočtu NEL'!$G$16)),'Konstanty výpočtu NEL'!$G$28*(M48*'Konstanty výpočtu NEL'!$G$7+'Konstanty výpočtu NEL'!$L$10+I48*Q48/100+G48*'Konstanty výpočtu NEL'!$G$16),"")</f>
        <v/>
      </c>
      <c r="T48" s="131" t="str">
        <f>IF(AND(ISNUMBER(M48),ISNUMBER('Konstanty výpočtu NEL'!$G$7),ISNUMBER('Konstanty výpočtu NEL'!$L$10),ISNUMBER(I48),ISNUMBER('Konstanty výpočtu NEL'!$G$13),ISNUMBER(G48),ISNUMBER('Konstanty výpočtu NEL'!$G$16)),'Konstanty výpočtu NEL'!$G$28*(M48*'Konstanty výpočtu NEL'!$G$7+'Konstanty výpočtu NEL'!$L$10+I48*'Konstanty výpočtu NEL'!$G$13+G48*'Konstanty výpočtu NEL'!$G$16),"")</f>
        <v/>
      </c>
      <c r="U48" s="131" t="str">
        <f t="shared" si="6"/>
        <v/>
      </c>
      <c r="V48" s="131" t="str">
        <f t="shared" si="7"/>
        <v/>
      </c>
      <c r="W48" s="150" t="str">
        <f>IF(AND(ISNUMBER(N48),ISNUMBER(H48),ISNUMBER(I48),ISNUMBER(P48),ISNUMBER('Konstanty výpočtu NEL'!$E$10)),(15.27*N48+28.38*'Konstanty výpočtu NEL'!$E$10/10+1.12*H48+4.54*I48/10)*(100-P48)/100,"")</f>
        <v/>
      </c>
      <c r="X48" s="132" t="str">
        <f t="shared" si="10"/>
        <v/>
      </c>
      <c r="Y48" s="132" t="str">
        <f t="shared" si="8"/>
        <v/>
      </c>
    </row>
    <row r="49" spans="1:25" x14ac:dyDescent="0.2">
      <c r="A49" s="184"/>
      <c r="B49" s="70">
        <f>'Vstupy hybridů NIRs'!B49</f>
        <v>2</v>
      </c>
      <c r="C49" s="71">
        <f>'Vstupy hybridů NIRs'!C49</f>
        <v>0</v>
      </c>
      <c r="D49" s="131" t="str">
        <f t="shared" si="9"/>
        <v/>
      </c>
      <c r="E49" s="131" t="str">
        <f>IF(ISNUMBER('Vstupy hybridů NIRs'!D49),'Vstupy hybridů NIRs'!D49,"")</f>
        <v/>
      </c>
      <c r="F49" s="131" t="str">
        <f>IF(ISNUMBER('Vstupy hybridů NIRs'!E49),'Vstupy hybridů NIRs'!E49,"")</f>
        <v/>
      </c>
      <c r="G49" s="131" t="str">
        <f>IF(AND(ISNUMBER(M49),ISNUMBER(O49),ISNUMBER(I49),ISNUMBER('Konstanty výpočtu NEL'!$E$10)),1000-(M49+O49+I49+'Konstanty výpočtu NEL'!$E$10),"")</f>
        <v/>
      </c>
      <c r="H49" s="131" t="str">
        <f t="shared" si="2"/>
        <v/>
      </c>
      <c r="I49" s="131" t="str">
        <f>IF(AND(ISNUMBER(J49),ISNUMBER('Konstanty výpočtů'!$E$7)),J49*'Konstanty výpočtů'!$E$7/100,"")</f>
        <v/>
      </c>
      <c r="J49" s="131" t="str">
        <f t="shared" si="3"/>
        <v/>
      </c>
      <c r="K49" s="131" t="str">
        <f>IF('Vstupy hybridů NIRs'!G49,'Vstupy hybridů NIRs'!G49,"")</f>
        <v/>
      </c>
      <c r="L49" s="131" t="str">
        <f>IF('Vstupy hybridů NIRs'!H49,'Vstupy hybridů NIRs'!H49,"")</f>
        <v/>
      </c>
      <c r="M49" s="131" t="str">
        <f t="shared" si="4"/>
        <v/>
      </c>
      <c r="N49" s="131" t="str">
        <f>IF(ISNUMBER('Vstupy hybridů NIRs'!F49),'Vstupy hybridů NIRs'!F49,"")</f>
        <v/>
      </c>
      <c r="O49" s="131" t="str">
        <f t="shared" si="5"/>
        <v/>
      </c>
      <c r="P49" s="131" t="str">
        <f>IF(ISNUMBER('Vstupy hybridů NIRs'!I49),'Vstupy hybridů NIRs'!I49,"")</f>
        <v/>
      </c>
      <c r="Q49" s="131" t="str">
        <f>IF(ISNUMBER('Vstupy hybridů NIRs'!J49),'Vstupy hybridů NIRs'!J49,"")</f>
        <v/>
      </c>
      <c r="R49" s="131" t="str">
        <f>IF(AND(ISNUMBER(M49),ISNUMBER(O49),ISNUMBER('Konstanty výpočtu NEL'!$E$25),ISNUMBER('Konstanty výpočtu NEL'!$E$28),ISNUMBER('Konstanty výpočtu NEL'!$E$31)),M49*'Konstanty výpočtu NEL'!$E$25+(1000-O49)*'Konstanty výpočtu NEL'!$E$28+'Konstanty výpočtu NEL'!$E$31,"")</f>
        <v/>
      </c>
      <c r="S49" s="131" t="str">
        <f>IF(AND(ISNUMBER(M49),ISNUMBER('Konstanty výpočtu NEL'!$G$7),ISNUMBER('Konstanty výpočtu NEL'!$L$10),ISNUMBER(I49),ISNUMBER(Q49),ISNUMBER(G49),ISNUMBER('Konstanty výpočtu NEL'!$G$16)),'Konstanty výpočtu NEL'!$G$28*(M49*'Konstanty výpočtu NEL'!$G$7+'Konstanty výpočtu NEL'!$L$10+I49*Q49/100+G49*'Konstanty výpočtu NEL'!$G$16),"")</f>
        <v/>
      </c>
      <c r="T49" s="131" t="str">
        <f>IF(AND(ISNUMBER(M49),ISNUMBER('Konstanty výpočtu NEL'!$G$7),ISNUMBER('Konstanty výpočtu NEL'!$L$10),ISNUMBER(I49),ISNUMBER('Konstanty výpočtu NEL'!$G$13),ISNUMBER(G49),ISNUMBER('Konstanty výpočtu NEL'!$G$16)),'Konstanty výpočtu NEL'!$G$28*(M49*'Konstanty výpočtu NEL'!$G$7+'Konstanty výpočtu NEL'!$L$10+I49*'Konstanty výpočtu NEL'!$G$13+G49*'Konstanty výpočtu NEL'!$G$16),"")</f>
        <v/>
      </c>
      <c r="U49" s="131" t="str">
        <f t="shared" si="6"/>
        <v/>
      </c>
      <c r="V49" s="131" t="str">
        <f t="shared" si="7"/>
        <v/>
      </c>
      <c r="W49" s="150" t="str">
        <f>IF(AND(ISNUMBER(N49),ISNUMBER(H49),ISNUMBER(I49),ISNUMBER(P49),ISNUMBER('Konstanty výpočtu NEL'!$E$10)),(15.27*N49+28.38*'Konstanty výpočtu NEL'!$E$10/10+1.12*H49+4.54*I49/10)*(100-P49)/100,"")</f>
        <v/>
      </c>
      <c r="X49" s="132" t="str">
        <f t="shared" si="10"/>
        <v/>
      </c>
      <c r="Y49" s="132" t="str">
        <f t="shared" si="8"/>
        <v/>
      </c>
    </row>
    <row r="50" spans="1:25" x14ac:dyDescent="0.2">
      <c r="A50" s="184"/>
      <c r="B50" s="70">
        <f>'Vstupy hybridů NIRs'!B50</f>
        <v>3</v>
      </c>
      <c r="C50" s="71">
        <f>'Vstupy hybridů NIRs'!C50</f>
        <v>0</v>
      </c>
      <c r="D50" s="131" t="str">
        <f t="shared" si="9"/>
        <v/>
      </c>
      <c r="E50" s="131" t="str">
        <f>IF(ISNUMBER('Vstupy hybridů NIRs'!D50),'Vstupy hybridů NIRs'!D50,"")</f>
        <v/>
      </c>
      <c r="F50" s="131" t="str">
        <f>IF(ISNUMBER('Vstupy hybridů NIRs'!E50),'Vstupy hybridů NIRs'!E50,"")</f>
        <v/>
      </c>
      <c r="G50" s="131" t="str">
        <f>IF(AND(ISNUMBER(M50),ISNUMBER(O50),ISNUMBER(I50),ISNUMBER('Konstanty výpočtu NEL'!$E$10)),1000-(M50+O50+I50+'Konstanty výpočtu NEL'!$E$10),"")</f>
        <v/>
      </c>
      <c r="H50" s="131" t="str">
        <f t="shared" si="2"/>
        <v/>
      </c>
      <c r="I50" s="131" t="str">
        <f>IF(AND(ISNUMBER(J50),ISNUMBER('Konstanty výpočtů'!$E$7)),J50*'Konstanty výpočtů'!$E$7/100,"")</f>
        <v/>
      </c>
      <c r="J50" s="131" t="str">
        <f t="shared" si="3"/>
        <v/>
      </c>
      <c r="K50" s="131" t="str">
        <f>IF('Vstupy hybridů NIRs'!G50,'Vstupy hybridů NIRs'!G50,"")</f>
        <v/>
      </c>
      <c r="L50" s="131" t="str">
        <f>IF('Vstupy hybridů NIRs'!H50,'Vstupy hybridů NIRs'!H50,"")</f>
        <v/>
      </c>
      <c r="M50" s="131" t="str">
        <f t="shared" si="4"/>
        <v/>
      </c>
      <c r="N50" s="131" t="str">
        <f>IF(ISNUMBER('Vstupy hybridů NIRs'!F50),'Vstupy hybridů NIRs'!F50,"")</f>
        <v/>
      </c>
      <c r="O50" s="131" t="str">
        <f t="shared" si="5"/>
        <v/>
      </c>
      <c r="P50" s="131" t="str">
        <f>IF(ISNUMBER('Vstupy hybridů NIRs'!I50),'Vstupy hybridů NIRs'!I50,"")</f>
        <v/>
      </c>
      <c r="Q50" s="131" t="str">
        <f>IF(ISNUMBER('Vstupy hybridů NIRs'!J50),'Vstupy hybridů NIRs'!J50,"")</f>
        <v/>
      </c>
      <c r="R50" s="131" t="str">
        <f>IF(AND(ISNUMBER(M50),ISNUMBER(O50),ISNUMBER('Konstanty výpočtu NEL'!$E$25),ISNUMBER('Konstanty výpočtu NEL'!$E$28),ISNUMBER('Konstanty výpočtu NEL'!$E$31)),M50*'Konstanty výpočtu NEL'!$E$25+(1000-O50)*'Konstanty výpočtu NEL'!$E$28+'Konstanty výpočtu NEL'!$E$31,"")</f>
        <v/>
      </c>
      <c r="S50" s="131" t="str">
        <f>IF(AND(ISNUMBER(M50),ISNUMBER('Konstanty výpočtu NEL'!$G$7),ISNUMBER('Konstanty výpočtu NEL'!$L$10),ISNUMBER(I50),ISNUMBER(Q50),ISNUMBER(G50),ISNUMBER('Konstanty výpočtu NEL'!$G$16)),'Konstanty výpočtu NEL'!$G$28*(M50*'Konstanty výpočtu NEL'!$G$7+'Konstanty výpočtu NEL'!$L$10+I50*Q50/100+G50*'Konstanty výpočtu NEL'!$G$16),"")</f>
        <v/>
      </c>
      <c r="T50" s="131" t="str">
        <f>IF(AND(ISNUMBER(M50),ISNUMBER('Konstanty výpočtu NEL'!$G$7),ISNUMBER('Konstanty výpočtu NEL'!$L$10),ISNUMBER(I50),ISNUMBER('Konstanty výpočtu NEL'!$G$13),ISNUMBER(G50),ISNUMBER('Konstanty výpočtu NEL'!$G$16)),'Konstanty výpočtu NEL'!$G$28*(M50*'Konstanty výpočtu NEL'!$G$7+'Konstanty výpočtu NEL'!$L$10+I50*'Konstanty výpočtu NEL'!$G$13+G50*'Konstanty výpočtu NEL'!$G$16),"")</f>
        <v/>
      </c>
      <c r="U50" s="131" t="str">
        <f t="shared" si="6"/>
        <v/>
      </c>
      <c r="V50" s="131" t="str">
        <f t="shared" si="7"/>
        <v/>
      </c>
      <c r="W50" s="150" t="str">
        <f>IF(AND(ISNUMBER(N50),ISNUMBER(H50),ISNUMBER(I50),ISNUMBER(P50),ISNUMBER('Konstanty výpočtu NEL'!$E$10)),(15.27*N50+28.38*'Konstanty výpočtu NEL'!$E$10/10+1.12*H50+4.54*I50/10)*(100-P50)/100,"")</f>
        <v/>
      </c>
      <c r="X50" s="132" t="str">
        <f t="shared" si="10"/>
        <v/>
      </c>
      <c r="Y50" s="132" t="str">
        <f t="shared" si="8"/>
        <v/>
      </c>
    </row>
    <row r="51" spans="1:25" ht="12.75" customHeight="1" x14ac:dyDescent="0.2">
      <c r="A51" s="184" t="str">
        <f>'Vstupy hybridů NIRs'!A51</f>
        <v>H16</v>
      </c>
      <c r="B51" s="70">
        <f>'Vstupy hybridů NIRs'!B51</f>
        <v>1</v>
      </c>
      <c r="C51" s="71">
        <f>'Vstupy hybridů NIRs'!C51</f>
        <v>0</v>
      </c>
      <c r="D51" s="131" t="str">
        <f t="shared" si="9"/>
        <v/>
      </c>
      <c r="E51" s="131" t="str">
        <f>IF(ISNUMBER('Vstupy hybridů NIRs'!D51),'Vstupy hybridů NIRs'!D51,"")</f>
        <v/>
      </c>
      <c r="F51" s="131" t="str">
        <f>IF(ISNUMBER('Vstupy hybridů NIRs'!E51),'Vstupy hybridů NIRs'!E51,"")</f>
        <v/>
      </c>
      <c r="G51" s="131" t="str">
        <f>IF(AND(ISNUMBER(M51),ISNUMBER(O51),ISNUMBER(I51),ISNUMBER('Konstanty výpočtu NEL'!$E$10)),1000-(M51+O51+I51+'Konstanty výpočtu NEL'!$E$10),"")</f>
        <v/>
      </c>
      <c r="H51" s="131" t="str">
        <f t="shared" si="2"/>
        <v/>
      </c>
      <c r="I51" s="131" t="str">
        <f>IF(AND(ISNUMBER(J51),ISNUMBER('Konstanty výpočtů'!$E$7)),J51*'Konstanty výpočtů'!$E$7/100,"")</f>
        <v/>
      </c>
      <c r="J51" s="131" t="str">
        <f t="shared" si="3"/>
        <v/>
      </c>
      <c r="K51" s="131" t="str">
        <f>IF('Vstupy hybridů NIRs'!G51,'Vstupy hybridů NIRs'!G51,"")</f>
        <v/>
      </c>
      <c r="L51" s="131" t="str">
        <f>IF('Vstupy hybridů NIRs'!H51,'Vstupy hybridů NIRs'!H51,"")</f>
        <v/>
      </c>
      <c r="M51" s="131" t="str">
        <f t="shared" si="4"/>
        <v/>
      </c>
      <c r="N51" s="131" t="str">
        <f>IF(ISNUMBER('Vstupy hybridů NIRs'!F51),'Vstupy hybridů NIRs'!F51,"")</f>
        <v/>
      </c>
      <c r="O51" s="131" t="str">
        <f t="shared" si="5"/>
        <v/>
      </c>
      <c r="P51" s="131" t="str">
        <f>IF(ISNUMBER('Vstupy hybridů NIRs'!I51),'Vstupy hybridů NIRs'!I51,"")</f>
        <v/>
      </c>
      <c r="Q51" s="131" t="str">
        <f>IF(ISNUMBER('Vstupy hybridů NIRs'!J51),'Vstupy hybridů NIRs'!J51,"")</f>
        <v/>
      </c>
      <c r="R51" s="131" t="str">
        <f>IF(AND(ISNUMBER(M51),ISNUMBER(O51),ISNUMBER('Konstanty výpočtu NEL'!$E$25),ISNUMBER('Konstanty výpočtu NEL'!$E$28),ISNUMBER('Konstanty výpočtu NEL'!$E$31)),M51*'Konstanty výpočtu NEL'!$E$25+(1000-O51)*'Konstanty výpočtu NEL'!$E$28+'Konstanty výpočtu NEL'!$E$31,"")</f>
        <v/>
      </c>
      <c r="S51" s="131" t="str">
        <f>IF(AND(ISNUMBER(M51),ISNUMBER('Konstanty výpočtu NEL'!$G$7),ISNUMBER('Konstanty výpočtu NEL'!$L$10),ISNUMBER(I51),ISNUMBER(Q51),ISNUMBER(G51),ISNUMBER('Konstanty výpočtu NEL'!$G$16)),'Konstanty výpočtu NEL'!$G$28*(M51*'Konstanty výpočtu NEL'!$G$7+'Konstanty výpočtu NEL'!$L$10+I51*Q51/100+G51*'Konstanty výpočtu NEL'!$G$16),"")</f>
        <v/>
      </c>
      <c r="T51" s="131" t="str">
        <f>IF(AND(ISNUMBER(M51),ISNUMBER('Konstanty výpočtu NEL'!$G$7),ISNUMBER('Konstanty výpočtu NEL'!$L$10),ISNUMBER(I51),ISNUMBER('Konstanty výpočtu NEL'!$G$13),ISNUMBER(G51),ISNUMBER('Konstanty výpočtu NEL'!$G$16)),'Konstanty výpočtu NEL'!$G$28*(M51*'Konstanty výpočtu NEL'!$G$7+'Konstanty výpočtu NEL'!$L$10+I51*'Konstanty výpočtu NEL'!$G$13+G51*'Konstanty výpočtu NEL'!$G$16),"")</f>
        <v/>
      </c>
      <c r="U51" s="131" t="str">
        <f t="shared" si="6"/>
        <v/>
      </c>
      <c r="V51" s="131" t="str">
        <f t="shared" si="7"/>
        <v/>
      </c>
      <c r="W51" s="150" t="str">
        <f>IF(AND(ISNUMBER(N51),ISNUMBER(H51),ISNUMBER(I51),ISNUMBER(P51),ISNUMBER('Konstanty výpočtu NEL'!$E$10)),(15.27*N51+28.38*'Konstanty výpočtu NEL'!$E$10/10+1.12*H51+4.54*I51/10)*(100-P51)/100,"")</f>
        <v/>
      </c>
      <c r="X51" s="132" t="str">
        <f t="shared" si="10"/>
        <v/>
      </c>
      <c r="Y51" s="132" t="str">
        <f t="shared" si="8"/>
        <v/>
      </c>
    </row>
    <row r="52" spans="1:25" x14ac:dyDescent="0.2">
      <c r="A52" s="184"/>
      <c r="B52" s="70">
        <f>'Vstupy hybridů NIRs'!B52</f>
        <v>2</v>
      </c>
      <c r="C52" s="71">
        <f>'Vstupy hybridů NIRs'!C52</f>
        <v>0</v>
      </c>
      <c r="D52" s="131" t="str">
        <f t="shared" si="9"/>
        <v/>
      </c>
      <c r="E52" s="131" t="str">
        <f>IF(ISNUMBER('Vstupy hybridů NIRs'!D52),'Vstupy hybridů NIRs'!D52,"")</f>
        <v/>
      </c>
      <c r="F52" s="131" t="str">
        <f>IF(ISNUMBER('Vstupy hybridů NIRs'!E52),'Vstupy hybridů NIRs'!E52,"")</f>
        <v/>
      </c>
      <c r="G52" s="131" t="str">
        <f>IF(AND(ISNUMBER(M52),ISNUMBER(O52),ISNUMBER(I52),ISNUMBER('Konstanty výpočtu NEL'!$E$10)),1000-(M52+O52+I52+'Konstanty výpočtu NEL'!$E$10),"")</f>
        <v/>
      </c>
      <c r="H52" s="131" t="str">
        <f t="shared" si="2"/>
        <v/>
      </c>
      <c r="I52" s="131" t="str">
        <f>IF(AND(ISNUMBER(J52),ISNUMBER('Konstanty výpočtů'!$E$7)),J52*'Konstanty výpočtů'!$E$7/100,"")</f>
        <v/>
      </c>
      <c r="J52" s="131" t="str">
        <f t="shared" si="3"/>
        <v/>
      </c>
      <c r="K52" s="131" t="str">
        <f>IF('Vstupy hybridů NIRs'!G52,'Vstupy hybridů NIRs'!G52,"")</f>
        <v/>
      </c>
      <c r="L52" s="131" t="str">
        <f>IF('Vstupy hybridů NIRs'!H52,'Vstupy hybridů NIRs'!H52,"")</f>
        <v/>
      </c>
      <c r="M52" s="131" t="str">
        <f t="shared" si="4"/>
        <v/>
      </c>
      <c r="N52" s="131" t="str">
        <f>IF(ISNUMBER('Vstupy hybridů NIRs'!F52),'Vstupy hybridů NIRs'!F52,"")</f>
        <v/>
      </c>
      <c r="O52" s="131" t="str">
        <f t="shared" si="5"/>
        <v/>
      </c>
      <c r="P52" s="131" t="str">
        <f>IF(ISNUMBER('Vstupy hybridů NIRs'!I52),'Vstupy hybridů NIRs'!I52,"")</f>
        <v/>
      </c>
      <c r="Q52" s="131" t="str">
        <f>IF(ISNUMBER('Vstupy hybridů NIRs'!J52),'Vstupy hybridů NIRs'!J52,"")</f>
        <v/>
      </c>
      <c r="R52" s="131" t="str">
        <f>IF(AND(ISNUMBER(M52),ISNUMBER(O52),ISNUMBER('Konstanty výpočtu NEL'!$E$25),ISNUMBER('Konstanty výpočtu NEL'!$E$28),ISNUMBER('Konstanty výpočtu NEL'!$E$31)),M52*'Konstanty výpočtu NEL'!$E$25+(1000-O52)*'Konstanty výpočtu NEL'!$E$28+'Konstanty výpočtu NEL'!$E$31,"")</f>
        <v/>
      </c>
      <c r="S52" s="131" t="str">
        <f>IF(AND(ISNUMBER(M52),ISNUMBER('Konstanty výpočtu NEL'!$G$7),ISNUMBER('Konstanty výpočtu NEL'!$L$10),ISNUMBER(I52),ISNUMBER(Q52),ISNUMBER(G52),ISNUMBER('Konstanty výpočtu NEL'!$G$16)),'Konstanty výpočtu NEL'!$G$28*(M52*'Konstanty výpočtu NEL'!$G$7+'Konstanty výpočtu NEL'!$L$10+I52*Q52/100+G52*'Konstanty výpočtu NEL'!$G$16),"")</f>
        <v/>
      </c>
      <c r="T52" s="131" t="str">
        <f>IF(AND(ISNUMBER(M52),ISNUMBER('Konstanty výpočtu NEL'!$G$7),ISNUMBER('Konstanty výpočtu NEL'!$L$10),ISNUMBER(I52),ISNUMBER('Konstanty výpočtu NEL'!$G$13),ISNUMBER(G52),ISNUMBER('Konstanty výpočtu NEL'!$G$16)),'Konstanty výpočtu NEL'!$G$28*(M52*'Konstanty výpočtu NEL'!$G$7+'Konstanty výpočtu NEL'!$L$10+I52*'Konstanty výpočtu NEL'!$G$13+G52*'Konstanty výpočtu NEL'!$G$16),"")</f>
        <v/>
      </c>
      <c r="U52" s="131" t="str">
        <f t="shared" si="6"/>
        <v/>
      </c>
      <c r="V52" s="131" t="str">
        <f t="shared" si="7"/>
        <v/>
      </c>
      <c r="W52" s="150" t="str">
        <f>IF(AND(ISNUMBER(N52),ISNUMBER(H52),ISNUMBER(I52),ISNUMBER(P52),ISNUMBER('Konstanty výpočtu NEL'!$E$10)),(15.27*N52+28.38*'Konstanty výpočtu NEL'!$E$10/10+1.12*H52+4.54*I52/10)*(100-P52)/100,"")</f>
        <v/>
      </c>
      <c r="X52" s="132" t="str">
        <f t="shared" si="10"/>
        <v/>
      </c>
      <c r="Y52" s="132" t="str">
        <f t="shared" si="8"/>
        <v/>
      </c>
    </row>
    <row r="53" spans="1:25" x14ac:dyDescent="0.2">
      <c r="A53" s="184"/>
      <c r="B53" s="70">
        <f>'Vstupy hybridů NIRs'!B53</f>
        <v>3</v>
      </c>
      <c r="C53" s="71">
        <f>'Vstupy hybridů NIRs'!C53</f>
        <v>0</v>
      </c>
      <c r="D53" s="131" t="str">
        <f t="shared" si="9"/>
        <v/>
      </c>
      <c r="E53" s="131" t="str">
        <f>IF(ISNUMBER('Vstupy hybridů NIRs'!D53),'Vstupy hybridů NIRs'!D53,"")</f>
        <v/>
      </c>
      <c r="F53" s="131" t="str">
        <f>IF(ISNUMBER('Vstupy hybridů NIRs'!E53),'Vstupy hybridů NIRs'!E53,"")</f>
        <v/>
      </c>
      <c r="G53" s="131" t="str">
        <f>IF(AND(ISNUMBER(M53),ISNUMBER(O53),ISNUMBER(I53),ISNUMBER('Konstanty výpočtu NEL'!$E$10)),1000-(M53+O53+I53+'Konstanty výpočtu NEL'!$E$10),"")</f>
        <v/>
      </c>
      <c r="H53" s="131" t="str">
        <f t="shared" si="2"/>
        <v/>
      </c>
      <c r="I53" s="131" t="str">
        <f>IF(AND(ISNUMBER(J53),ISNUMBER('Konstanty výpočtů'!$E$7)),J53*'Konstanty výpočtů'!$E$7/100,"")</f>
        <v/>
      </c>
      <c r="J53" s="131" t="str">
        <f t="shared" si="3"/>
        <v/>
      </c>
      <c r="K53" s="131" t="str">
        <f>IF('Vstupy hybridů NIRs'!G53,'Vstupy hybridů NIRs'!G53,"")</f>
        <v/>
      </c>
      <c r="L53" s="131" t="str">
        <f>IF('Vstupy hybridů NIRs'!H53,'Vstupy hybridů NIRs'!H53,"")</f>
        <v/>
      </c>
      <c r="M53" s="131" t="str">
        <f t="shared" si="4"/>
        <v/>
      </c>
      <c r="N53" s="131" t="str">
        <f>IF(ISNUMBER('Vstupy hybridů NIRs'!F53),'Vstupy hybridů NIRs'!F53,"")</f>
        <v/>
      </c>
      <c r="O53" s="131" t="str">
        <f t="shared" si="5"/>
        <v/>
      </c>
      <c r="P53" s="131" t="str">
        <f>IF(ISNUMBER('Vstupy hybridů NIRs'!I53),'Vstupy hybridů NIRs'!I53,"")</f>
        <v/>
      </c>
      <c r="Q53" s="131" t="str">
        <f>IF(ISNUMBER('Vstupy hybridů NIRs'!J53),'Vstupy hybridů NIRs'!J53,"")</f>
        <v/>
      </c>
      <c r="R53" s="131" t="str">
        <f>IF(AND(ISNUMBER(M53),ISNUMBER(O53),ISNUMBER('Konstanty výpočtu NEL'!$E$25),ISNUMBER('Konstanty výpočtu NEL'!$E$28),ISNUMBER('Konstanty výpočtu NEL'!$E$31)),M53*'Konstanty výpočtu NEL'!$E$25+(1000-O53)*'Konstanty výpočtu NEL'!$E$28+'Konstanty výpočtu NEL'!$E$31,"")</f>
        <v/>
      </c>
      <c r="S53" s="131" t="str">
        <f>IF(AND(ISNUMBER(M53),ISNUMBER('Konstanty výpočtu NEL'!$G$7),ISNUMBER('Konstanty výpočtu NEL'!$L$10),ISNUMBER(I53),ISNUMBER(Q53),ISNUMBER(G53),ISNUMBER('Konstanty výpočtu NEL'!$G$16)),'Konstanty výpočtu NEL'!$G$28*(M53*'Konstanty výpočtu NEL'!$G$7+'Konstanty výpočtu NEL'!$L$10+I53*Q53/100+G53*'Konstanty výpočtu NEL'!$G$16),"")</f>
        <v/>
      </c>
      <c r="T53" s="131" t="str">
        <f>IF(AND(ISNUMBER(M53),ISNUMBER('Konstanty výpočtu NEL'!$G$7),ISNUMBER('Konstanty výpočtu NEL'!$L$10),ISNUMBER(I53),ISNUMBER('Konstanty výpočtu NEL'!$G$13),ISNUMBER(G53),ISNUMBER('Konstanty výpočtu NEL'!$G$16)),'Konstanty výpočtu NEL'!$G$28*(M53*'Konstanty výpočtu NEL'!$G$7+'Konstanty výpočtu NEL'!$L$10+I53*'Konstanty výpočtu NEL'!$G$13+G53*'Konstanty výpočtu NEL'!$G$16),"")</f>
        <v/>
      </c>
      <c r="U53" s="131" t="str">
        <f t="shared" si="6"/>
        <v/>
      </c>
      <c r="V53" s="131" t="str">
        <f t="shared" si="7"/>
        <v/>
      </c>
      <c r="W53" s="150" t="str">
        <f>IF(AND(ISNUMBER(N53),ISNUMBER(H53),ISNUMBER(I53),ISNUMBER(P53),ISNUMBER('Konstanty výpočtu NEL'!$E$10)),(15.27*N53+28.38*'Konstanty výpočtu NEL'!$E$10/10+1.12*H53+4.54*I53/10)*(100-P53)/100,"")</f>
        <v/>
      </c>
      <c r="X53" s="132" t="str">
        <f t="shared" si="10"/>
        <v/>
      </c>
      <c r="Y53" s="132" t="str">
        <f t="shared" si="8"/>
        <v/>
      </c>
    </row>
    <row r="54" spans="1:25" ht="12.75" customHeight="1" x14ac:dyDescent="0.2">
      <c r="A54" s="184" t="str">
        <f>'Vstupy hybridů NIRs'!A54</f>
        <v>H17</v>
      </c>
      <c r="B54" s="70">
        <f>'Vstupy hybridů NIRs'!B54</f>
        <v>1</v>
      </c>
      <c r="C54" s="71">
        <f>'Vstupy hybridů NIRs'!C54</f>
        <v>0</v>
      </c>
      <c r="D54" s="131" t="str">
        <f t="shared" si="9"/>
        <v/>
      </c>
      <c r="E54" s="131" t="str">
        <f>IF(ISNUMBER('Vstupy hybridů NIRs'!D54),'Vstupy hybridů NIRs'!D54,"")</f>
        <v/>
      </c>
      <c r="F54" s="131" t="str">
        <f>IF(ISNUMBER('Vstupy hybridů NIRs'!E54),'Vstupy hybridů NIRs'!E54,"")</f>
        <v/>
      </c>
      <c r="G54" s="131" t="str">
        <f>IF(AND(ISNUMBER(M54),ISNUMBER(O54),ISNUMBER(I54),ISNUMBER('Konstanty výpočtu NEL'!$E$10)),1000-(M54+O54+I54+'Konstanty výpočtu NEL'!$E$10),"")</f>
        <v/>
      </c>
      <c r="H54" s="131" t="str">
        <f t="shared" si="2"/>
        <v/>
      </c>
      <c r="I54" s="131" t="str">
        <f>IF(AND(ISNUMBER(J54),ISNUMBER('Konstanty výpočtů'!$E$7)),J54*'Konstanty výpočtů'!$E$7/100,"")</f>
        <v/>
      </c>
      <c r="J54" s="131" t="str">
        <f t="shared" si="3"/>
        <v/>
      </c>
      <c r="K54" s="131" t="str">
        <f>IF('Vstupy hybridů NIRs'!G54,'Vstupy hybridů NIRs'!G54,"")</f>
        <v/>
      </c>
      <c r="L54" s="131" t="str">
        <f>IF('Vstupy hybridů NIRs'!H54,'Vstupy hybridů NIRs'!H54,"")</f>
        <v/>
      </c>
      <c r="M54" s="131" t="str">
        <f t="shared" si="4"/>
        <v/>
      </c>
      <c r="N54" s="131" t="str">
        <f>IF(ISNUMBER('Vstupy hybridů NIRs'!F54),'Vstupy hybridů NIRs'!F54,"")</f>
        <v/>
      </c>
      <c r="O54" s="131" t="str">
        <f t="shared" si="5"/>
        <v/>
      </c>
      <c r="P54" s="131" t="str">
        <f>IF(ISNUMBER('Vstupy hybridů NIRs'!I54),'Vstupy hybridů NIRs'!I54,"")</f>
        <v/>
      </c>
      <c r="Q54" s="131" t="str">
        <f>IF(ISNUMBER('Vstupy hybridů NIRs'!J54),'Vstupy hybridů NIRs'!J54,"")</f>
        <v/>
      </c>
      <c r="R54" s="131" t="str">
        <f>IF(AND(ISNUMBER(M54),ISNUMBER(O54),ISNUMBER('Konstanty výpočtu NEL'!$E$25),ISNUMBER('Konstanty výpočtu NEL'!$E$28),ISNUMBER('Konstanty výpočtu NEL'!$E$31)),M54*'Konstanty výpočtu NEL'!$E$25+(1000-O54)*'Konstanty výpočtu NEL'!$E$28+'Konstanty výpočtu NEL'!$E$31,"")</f>
        <v/>
      </c>
      <c r="S54" s="131" t="str">
        <f>IF(AND(ISNUMBER(M54),ISNUMBER('Konstanty výpočtu NEL'!$G$7),ISNUMBER('Konstanty výpočtu NEL'!$L$10),ISNUMBER(I54),ISNUMBER(Q54),ISNUMBER(G54),ISNUMBER('Konstanty výpočtu NEL'!$G$16)),'Konstanty výpočtu NEL'!$G$28*(M54*'Konstanty výpočtu NEL'!$G$7+'Konstanty výpočtu NEL'!$L$10+I54*Q54/100+G54*'Konstanty výpočtu NEL'!$G$16),"")</f>
        <v/>
      </c>
      <c r="T54" s="131" t="str">
        <f>IF(AND(ISNUMBER(M54),ISNUMBER('Konstanty výpočtu NEL'!$G$7),ISNUMBER('Konstanty výpočtu NEL'!$L$10),ISNUMBER(I54),ISNUMBER('Konstanty výpočtu NEL'!$G$13),ISNUMBER(G54),ISNUMBER('Konstanty výpočtu NEL'!$G$16)),'Konstanty výpočtu NEL'!$G$28*(M54*'Konstanty výpočtu NEL'!$G$7+'Konstanty výpočtu NEL'!$L$10+I54*'Konstanty výpočtu NEL'!$G$13+G54*'Konstanty výpočtu NEL'!$G$16),"")</f>
        <v/>
      </c>
      <c r="U54" s="131" t="str">
        <f t="shared" si="6"/>
        <v/>
      </c>
      <c r="V54" s="131" t="str">
        <f t="shared" si="7"/>
        <v/>
      </c>
      <c r="W54" s="150" t="str">
        <f>IF(AND(ISNUMBER(N54),ISNUMBER(H54),ISNUMBER(I54),ISNUMBER(P54),ISNUMBER('Konstanty výpočtu NEL'!$E$10)),(15.27*N54+28.38*'Konstanty výpočtu NEL'!$E$10/10+1.12*H54+4.54*I54/10)*(100-P54)/100,"")</f>
        <v/>
      </c>
      <c r="X54" s="132" t="str">
        <f t="shared" si="10"/>
        <v/>
      </c>
      <c r="Y54" s="132" t="str">
        <f t="shared" si="8"/>
        <v/>
      </c>
    </row>
    <row r="55" spans="1:25" x14ac:dyDescent="0.2">
      <c r="A55" s="184"/>
      <c r="B55" s="70">
        <f>'Vstupy hybridů NIRs'!B55</f>
        <v>2</v>
      </c>
      <c r="C55" s="71">
        <f>'Vstupy hybridů NIRs'!C55</f>
        <v>0</v>
      </c>
      <c r="D55" s="131" t="str">
        <f t="shared" si="9"/>
        <v/>
      </c>
      <c r="E55" s="131" t="str">
        <f>IF(ISNUMBER('Vstupy hybridů NIRs'!D55),'Vstupy hybridů NIRs'!D55,"")</f>
        <v/>
      </c>
      <c r="F55" s="131" t="str">
        <f>IF(ISNUMBER('Vstupy hybridů NIRs'!E55),'Vstupy hybridů NIRs'!E55,"")</f>
        <v/>
      </c>
      <c r="G55" s="131" t="str">
        <f>IF(AND(ISNUMBER(M55),ISNUMBER(O55),ISNUMBER(I55),ISNUMBER('Konstanty výpočtu NEL'!$E$10)),1000-(M55+O55+I55+'Konstanty výpočtu NEL'!$E$10),"")</f>
        <v/>
      </c>
      <c r="H55" s="131" t="str">
        <f t="shared" si="2"/>
        <v/>
      </c>
      <c r="I55" s="131" t="str">
        <f>IF(AND(ISNUMBER(J55),ISNUMBER('Konstanty výpočtů'!$E$7)),J55*'Konstanty výpočtů'!$E$7/100,"")</f>
        <v/>
      </c>
      <c r="J55" s="131" t="str">
        <f t="shared" si="3"/>
        <v/>
      </c>
      <c r="K55" s="131" t="str">
        <f>IF('Vstupy hybridů NIRs'!G55,'Vstupy hybridů NIRs'!G55,"")</f>
        <v/>
      </c>
      <c r="L55" s="131" t="str">
        <f>IF('Vstupy hybridů NIRs'!H55,'Vstupy hybridů NIRs'!H55,"")</f>
        <v/>
      </c>
      <c r="M55" s="131" t="str">
        <f t="shared" si="4"/>
        <v/>
      </c>
      <c r="N55" s="131" t="str">
        <f>IF(ISNUMBER('Vstupy hybridů NIRs'!F55),'Vstupy hybridů NIRs'!F55,"")</f>
        <v/>
      </c>
      <c r="O55" s="131" t="str">
        <f t="shared" si="5"/>
        <v/>
      </c>
      <c r="P55" s="131" t="str">
        <f>IF(ISNUMBER('Vstupy hybridů NIRs'!I55),'Vstupy hybridů NIRs'!I55,"")</f>
        <v/>
      </c>
      <c r="Q55" s="131" t="str">
        <f>IF(ISNUMBER('Vstupy hybridů NIRs'!J55),'Vstupy hybridů NIRs'!J55,"")</f>
        <v/>
      </c>
      <c r="R55" s="131" t="str">
        <f>IF(AND(ISNUMBER(M55),ISNUMBER(O55),ISNUMBER('Konstanty výpočtu NEL'!$E$25),ISNUMBER('Konstanty výpočtu NEL'!$E$28),ISNUMBER('Konstanty výpočtu NEL'!$E$31)),M55*'Konstanty výpočtu NEL'!$E$25+(1000-O55)*'Konstanty výpočtu NEL'!$E$28+'Konstanty výpočtu NEL'!$E$31,"")</f>
        <v/>
      </c>
      <c r="S55" s="131" t="str">
        <f>IF(AND(ISNUMBER(M55),ISNUMBER('Konstanty výpočtu NEL'!$G$7),ISNUMBER('Konstanty výpočtu NEL'!$L$10),ISNUMBER(I55),ISNUMBER(Q55),ISNUMBER(G55),ISNUMBER('Konstanty výpočtu NEL'!$G$16)),'Konstanty výpočtu NEL'!$G$28*(M55*'Konstanty výpočtu NEL'!$G$7+'Konstanty výpočtu NEL'!$L$10+I55*Q55/100+G55*'Konstanty výpočtu NEL'!$G$16),"")</f>
        <v/>
      </c>
      <c r="T55" s="131" t="str">
        <f>IF(AND(ISNUMBER(M55),ISNUMBER('Konstanty výpočtu NEL'!$G$7),ISNUMBER('Konstanty výpočtu NEL'!$L$10),ISNUMBER(I55),ISNUMBER('Konstanty výpočtu NEL'!$G$13),ISNUMBER(G55),ISNUMBER('Konstanty výpočtu NEL'!$G$16)),'Konstanty výpočtu NEL'!$G$28*(M55*'Konstanty výpočtu NEL'!$G$7+'Konstanty výpočtu NEL'!$L$10+I55*'Konstanty výpočtu NEL'!$G$13+G55*'Konstanty výpočtu NEL'!$G$16),"")</f>
        <v/>
      </c>
      <c r="U55" s="131" t="str">
        <f t="shared" si="6"/>
        <v/>
      </c>
      <c r="V55" s="131" t="str">
        <f t="shared" si="7"/>
        <v/>
      </c>
      <c r="W55" s="150" t="str">
        <f>IF(AND(ISNUMBER(N55),ISNUMBER(H55),ISNUMBER(I55),ISNUMBER(P55),ISNUMBER('Konstanty výpočtu NEL'!$E$10)),(15.27*N55+28.38*'Konstanty výpočtu NEL'!$E$10/10+1.12*H55+4.54*I55/10)*(100-P55)/100,"")</f>
        <v/>
      </c>
      <c r="X55" s="132" t="str">
        <f t="shared" si="10"/>
        <v/>
      </c>
      <c r="Y55" s="132" t="str">
        <f t="shared" si="8"/>
        <v/>
      </c>
    </row>
    <row r="56" spans="1:25" x14ac:dyDescent="0.2">
      <c r="A56" s="184"/>
      <c r="B56" s="70">
        <f>'Vstupy hybridů NIRs'!B56</f>
        <v>3</v>
      </c>
      <c r="C56" s="71">
        <f>'Vstupy hybridů NIRs'!C56</f>
        <v>0</v>
      </c>
      <c r="D56" s="131" t="str">
        <f t="shared" si="9"/>
        <v/>
      </c>
      <c r="E56" s="131" t="str">
        <f>IF(ISNUMBER('Vstupy hybridů NIRs'!D56),'Vstupy hybridů NIRs'!D56,"")</f>
        <v/>
      </c>
      <c r="F56" s="131" t="str">
        <f>IF(ISNUMBER('Vstupy hybridů NIRs'!E56),'Vstupy hybridů NIRs'!E56,"")</f>
        <v/>
      </c>
      <c r="G56" s="131" t="str">
        <f>IF(AND(ISNUMBER(M56),ISNUMBER(O56),ISNUMBER(I56),ISNUMBER('Konstanty výpočtu NEL'!$E$10)),1000-(M56+O56+I56+'Konstanty výpočtu NEL'!$E$10),"")</f>
        <v/>
      </c>
      <c r="H56" s="131" t="str">
        <f t="shared" si="2"/>
        <v/>
      </c>
      <c r="I56" s="131" t="str">
        <f>IF(AND(ISNUMBER(J56),ISNUMBER('Konstanty výpočtů'!$E$7)),J56*'Konstanty výpočtů'!$E$7/100,"")</f>
        <v/>
      </c>
      <c r="J56" s="131" t="str">
        <f t="shared" si="3"/>
        <v/>
      </c>
      <c r="K56" s="131" t="str">
        <f>IF('Vstupy hybridů NIRs'!G56,'Vstupy hybridů NIRs'!G56,"")</f>
        <v/>
      </c>
      <c r="L56" s="131" t="str">
        <f>IF('Vstupy hybridů NIRs'!H56,'Vstupy hybridů NIRs'!H56,"")</f>
        <v/>
      </c>
      <c r="M56" s="131" t="str">
        <f t="shared" si="4"/>
        <v/>
      </c>
      <c r="N56" s="131" t="str">
        <f>IF(ISNUMBER('Vstupy hybridů NIRs'!F56),'Vstupy hybridů NIRs'!F56,"")</f>
        <v/>
      </c>
      <c r="O56" s="131" t="str">
        <f t="shared" si="5"/>
        <v/>
      </c>
      <c r="P56" s="131" t="str">
        <f>IF(ISNUMBER('Vstupy hybridů NIRs'!I56),'Vstupy hybridů NIRs'!I56,"")</f>
        <v/>
      </c>
      <c r="Q56" s="131" t="str">
        <f>IF(ISNUMBER('Vstupy hybridů NIRs'!J56),'Vstupy hybridů NIRs'!J56,"")</f>
        <v/>
      </c>
      <c r="R56" s="131" t="str">
        <f>IF(AND(ISNUMBER(M56),ISNUMBER(O56),ISNUMBER('Konstanty výpočtu NEL'!$E$25),ISNUMBER('Konstanty výpočtu NEL'!$E$28),ISNUMBER('Konstanty výpočtu NEL'!$E$31)),M56*'Konstanty výpočtu NEL'!$E$25+(1000-O56)*'Konstanty výpočtu NEL'!$E$28+'Konstanty výpočtu NEL'!$E$31,"")</f>
        <v/>
      </c>
      <c r="S56" s="131" t="str">
        <f>IF(AND(ISNUMBER(M56),ISNUMBER('Konstanty výpočtu NEL'!$G$7),ISNUMBER('Konstanty výpočtu NEL'!$L$10),ISNUMBER(I56),ISNUMBER(Q56),ISNUMBER(G56),ISNUMBER('Konstanty výpočtu NEL'!$G$16)),'Konstanty výpočtu NEL'!$G$28*(M56*'Konstanty výpočtu NEL'!$G$7+'Konstanty výpočtu NEL'!$L$10+I56*Q56/100+G56*'Konstanty výpočtu NEL'!$G$16),"")</f>
        <v/>
      </c>
      <c r="T56" s="131" t="str">
        <f>IF(AND(ISNUMBER(M56),ISNUMBER('Konstanty výpočtu NEL'!$G$7),ISNUMBER('Konstanty výpočtu NEL'!$L$10),ISNUMBER(I56),ISNUMBER('Konstanty výpočtu NEL'!$G$13),ISNUMBER(G56),ISNUMBER('Konstanty výpočtu NEL'!$G$16)),'Konstanty výpočtu NEL'!$G$28*(M56*'Konstanty výpočtu NEL'!$G$7+'Konstanty výpočtu NEL'!$L$10+I56*'Konstanty výpočtu NEL'!$G$13+G56*'Konstanty výpočtu NEL'!$G$16),"")</f>
        <v/>
      </c>
      <c r="U56" s="131" t="str">
        <f t="shared" si="6"/>
        <v/>
      </c>
      <c r="V56" s="131" t="str">
        <f t="shared" si="7"/>
        <v/>
      </c>
      <c r="W56" s="150" t="str">
        <f>IF(AND(ISNUMBER(N56),ISNUMBER(H56),ISNUMBER(I56),ISNUMBER(P56),ISNUMBER('Konstanty výpočtu NEL'!$E$10)),(15.27*N56+28.38*'Konstanty výpočtu NEL'!$E$10/10+1.12*H56+4.54*I56/10)*(100-P56)/100,"")</f>
        <v/>
      </c>
      <c r="X56" s="132" t="str">
        <f t="shared" si="10"/>
        <v/>
      </c>
      <c r="Y56" s="132" t="str">
        <f t="shared" si="8"/>
        <v/>
      </c>
    </row>
    <row r="57" spans="1:25" ht="12.75" customHeight="1" x14ac:dyDescent="0.2">
      <c r="A57" s="184" t="str">
        <f>'Vstupy hybridů NIRs'!A57</f>
        <v>H18</v>
      </c>
      <c r="B57" s="70">
        <f>'Vstupy hybridů NIRs'!B57</f>
        <v>1</v>
      </c>
      <c r="C57" s="71">
        <f>'Vstupy hybridů NIRs'!C57</f>
        <v>0</v>
      </c>
      <c r="D57" s="131" t="str">
        <f t="shared" si="9"/>
        <v/>
      </c>
      <c r="E57" s="131" t="str">
        <f>IF(ISNUMBER('Vstupy hybridů NIRs'!D57),'Vstupy hybridů NIRs'!D57,"")</f>
        <v/>
      </c>
      <c r="F57" s="131" t="str">
        <f>IF(ISNUMBER('Vstupy hybridů NIRs'!E57),'Vstupy hybridů NIRs'!E57,"")</f>
        <v/>
      </c>
      <c r="G57" s="131" t="str">
        <f>IF(AND(ISNUMBER(M57),ISNUMBER(O57),ISNUMBER(I57),ISNUMBER('Konstanty výpočtu NEL'!$E$10)),1000-(M57+O57+I57+'Konstanty výpočtu NEL'!$E$10),"")</f>
        <v/>
      </c>
      <c r="H57" s="131" t="str">
        <f t="shared" si="2"/>
        <v/>
      </c>
      <c r="I57" s="131" t="str">
        <f>IF(AND(ISNUMBER(J57),ISNUMBER('Konstanty výpočtů'!$E$7)),J57*'Konstanty výpočtů'!$E$7/100,"")</f>
        <v/>
      </c>
      <c r="J57" s="131" t="str">
        <f t="shared" si="3"/>
        <v/>
      </c>
      <c r="K57" s="131" t="str">
        <f>IF('Vstupy hybridů NIRs'!G57,'Vstupy hybridů NIRs'!G57,"")</f>
        <v/>
      </c>
      <c r="L57" s="131" t="str">
        <f>IF('Vstupy hybridů NIRs'!H57,'Vstupy hybridů NIRs'!H57,"")</f>
        <v/>
      </c>
      <c r="M57" s="131" t="str">
        <f t="shared" si="4"/>
        <v/>
      </c>
      <c r="N57" s="131" t="str">
        <f>IF(ISNUMBER('Vstupy hybridů NIRs'!F57),'Vstupy hybridů NIRs'!F57,"")</f>
        <v/>
      </c>
      <c r="O57" s="131" t="str">
        <f t="shared" si="5"/>
        <v/>
      </c>
      <c r="P57" s="131" t="str">
        <f>IF(ISNUMBER('Vstupy hybridů NIRs'!I57),'Vstupy hybridů NIRs'!I57,"")</f>
        <v/>
      </c>
      <c r="Q57" s="131" t="str">
        <f>IF(ISNUMBER('Vstupy hybridů NIRs'!J57),'Vstupy hybridů NIRs'!J57,"")</f>
        <v/>
      </c>
      <c r="R57" s="131" t="str">
        <f>IF(AND(ISNUMBER(M57),ISNUMBER(O57),ISNUMBER('Konstanty výpočtu NEL'!$E$25),ISNUMBER('Konstanty výpočtu NEL'!$E$28),ISNUMBER('Konstanty výpočtu NEL'!$E$31)),M57*'Konstanty výpočtu NEL'!$E$25+(1000-O57)*'Konstanty výpočtu NEL'!$E$28+'Konstanty výpočtu NEL'!$E$31,"")</f>
        <v/>
      </c>
      <c r="S57" s="131" t="str">
        <f>IF(AND(ISNUMBER(M57),ISNUMBER('Konstanty výpočtu NEL'!$G$7),ISNUMBER('Konstanty výpočtu NEL'!$L$10),ISNUMBER(I57),ISNUMBER(Q57),ISNUMBER(G57),ISNUMBER('Konstanty výpočtu NEL'!$G$16)),'Konstanty výpočtu NEL'!$G$28*(M57*'Konstanty výpočtu NEL'!$G$7+'Konstanty výpočtu NEL'!$L$10+I57*Q57/100+G57*'Konstanty výpočtu NEL'!$G$16),"")</f>
        <v/>
      </c>
      <c r="T57" s="131" t="str">
        <f>IF(AND(ISNUMBER(M57),ISNUMBER('Konstanty výpočtu NEL'!$G$7),ISNUMBER('Konstanty výpočtu NEL'!$L$10),ISNUMBER(I57),ISNUMBER('Konstanty výpočtu NEL'!$G$13),ISNUMBER(G57),ISNUMBER('Konstanty výpočtu NEL'!$G$16)),'Konstanty výpočtu NEL'!$G$28*(M57*'Konstanty výpočtu NEL'!$G$7+'Konstanty výpočtu NEL'!$L$10+I57*'Konstanty výpočtu NEL'!$G$13+G57*'Konstanty výpočtu NEL'!$G$16),"")</f>
        <v/>
      </c>
      <c r="U57" s="131" t="str">
        <f t="shared" si="6"/>
        <v/>
      </c>
      <c r="V57" s="131" t="str">
        <f t="shared" si="7"/>
        <v/>
      </c>
      <c r="W57" s="150" t="str">
        <f>IF(AND(ISNUMBER(N57),ISNUMBER(H57),ISNUMBER(I57),ISNUMBER(P57),ISNUMBER('Konstanty výpočtu NEL'!$E$10)),(15.27*N57+28.38*'Konstanty výpočtu NEL'!$E$10/10+1.12*H57+4.54*I57/10)*(100-P57)/100,"")</f>
        <v/>
      </c>
      <c r="X57" s="132" t="str">
        <f t="shared" si="10"/>
        <v/>
      </c>
      <c r="Y57" s="132" t="str">
        <f t="shared" si="8"/>
        <v/>
      </c>
    </row>
    <row r="58" spans="1:25" x14ac:dyDescent="0.2">
      <c r="A58" s="184"/>
      <c r="B58" s="70">
        <f>'Vstupy hybridů NIRs'!B58</f>
        <v>2</v>
      </c>
      <c r="C58" s="71">
        <f>'Vstupy hybridů NIRs'!C58</f>
        <v>0</v>
      </c>
      <c r="D58" s="131" t="str">
        <f t="shared" si="9"/>
        <v/>
      </c>
      <c r="E58" s="131" t="str">
        <f>IF(ISNUMBER('Vstupy hybridů NIRs'!D58),'Vstupy hybridů NIRs'!D58,"")</f>
        <v/>
      </c>
      <c r="F58" s="131" t="str">
        <f>IF(ISNUMBER('Vstupy hybridů NIRs'!E58),'Vstupy hybridů NIRs'!E58,"")</f>
        <v/>
      </c>
      <c r="G58" s="131" t="str">
        <f>IF(AND(ISNUMBER(M58),ISNUMBER(O58),ISNUMBER(I58),ISNUMBER('Konstanty výpočtu NEL'!$E$10)),1000-(M58+O58+I58+'Konstanty výpočtu NEL'!$E$10),"")</f>
        <v/>
      </c>
      <c r="H58" s="131" t="str">
        <f t="shared" si="2"/>
        <v/>
      </c>
      <c r="I58" s="131" t="str">
        <f>IF(AND(ISNUMBER(J58),ISNUMBER('Konstanty výpočtů'!$E$7)),J58*'Konstanty výpočtů'!$E$7/100,"")</f>
        <v/>
      </c>
      <c r="J58" s="131" t="str">
        <f t="shared" si="3"/>
        <v/>
      </c>
      <c r="K58" s="131" t="str">
        <f>IF('Vstupy hybridů NIRs'!G58,'Vstupy hybridů NIRs'!G58,"")</f>
        <v/>
      </c>
      <c r="L58" s="131" t="str">
        <f>IF('Vstupy hybridů NIRs'!H58,'Vstupy hybridů NIRs'!H58,"")</f>
        <v/>
      </c>
      <c r="M58" s="131" t="str">
        <f t="shared" si="4"/>
        <v/>
      </c>
      <c r="N58" s="131" t="str">
        <f>IF(ISNUMBER('Vstupy hybridů NIRs'!F58),'Vstupy hybridů NIRs'!F58,"")</f>
        <v/>
      </c>
      <c r="O58" s="131" t="str">
        <f t="shared" si="5"/>
        <v/>
      </c>
      <c r="P58" s="131" t="str">
        <f>IF(ISNUMBER('Vstupy hybridů NIRs'!I58),'Vstupy hybridů NIRs'!I58,"")</f>
        <v/>
      </c>
      <c r="Q58" s="131" t="str">
        <f>IF(ISNUMBER('Vstupy hybridů NIRs'!J58),'Vstupy hybridů NIRs'!J58,"")</f>
        <v/>
      </c>
      <c r="R58" s="131" t="str">
        <f>IF(AND(ISNUMBER(M58),ISNUMBER(O58),ISNUMBER('Konstanty výpočtu NEL'!$E$25),ISNUMBER('Konstanty výpočtu NEL'!$E$28),ISNUMBER('Konstanty výpočtu NEL'!$E$31)),M58*'Konstanty výpočtu NEL'!$E$25+(1000-O58)*'Konstanty výpočtu NEL'!$E$28+'Konstanty výpočtu NEL'!$E$31,"")</f>
        <v/>
      </c>
      <c r="S58" s="131" t="str">
        <f>IF(AND(ISNUMBER(M58),ISNUMBER('Konstanty výpočtu NEL'!$G$7),ISNUMBER('Konstanty výpočtu NEL'!$L$10),ISNUMBER(I58),ISNUMBER(Q58),ISNUMBER(G58),ISNUMBER('Konstanty výpočtu NEL'!$G$16)),'Konstanty výpočtu NEL'!$G$28*(M58*'Konstanty výpočtu NEL'!$G$7+'Konstanty výpočtu NEL'!$L$10+I58*Q58/100+G58*'Konstanty výpočtu NEL'!$G$16),"")</f>
        <v/>
      </c>
      <c r="T58" s="131" t="str">
        <f>IF(AND(ISNUMBER(M58),ISNUMBER('Konstanty výpočtu NEL'!$G$7),ISNUMBER('Konstanty výpočtu NEL'!$L$10),ISNUMBER(I58),ISNUMBER('Konstanty výpočtu NEL'!$G$13),ISNUMBER(G58),ISNUMBER('Konstanty výpočtu NEL'!$G$16)),'Konstanty výpočtu NEL'!$G$28*(M58*'Konstanty výpočtu NEL'!$G$7+'Konstanty výpočtu NEL'!$L$10+I58*'Konstanty výpočtu NEL'!$G$13+G58*'Konstanty výpočtu NEL'!$G$16),"")</f>
        <v/>
      </c>
      <c r="U58" s="131" t="str">
        <f t="shared" si="6"/>
        <v/>
      </c>
      <c r="V58" s="131" t="str">
        <f t="shared" si="7"/>
        <v/>
      </c>
      <c r="W58" s="150" t="str">
        <f>IF(AND(ISNUMBER(N58),ISNUMBER(H58),ISNUMBER(I58),ISNUMBER(P58),ISNUMBER('Konstanty výpočtu NEL'!$E$10)),(15.27*N58+28.38*'Konstanty výpočtu NEL'!$E$10/10+1.12*H58+4.54*I58/10)*(100-P58)/100,"")</f>
        <v/>
      </c>
      <c r="X58" s="132" t="str">
        <f t="shared" si="10"/>
        <v/>
      </c>
      <c r="Y58" s="132" t="str">
        <f t="shared" si="8"/>
        <v/>
      </c>
    </row>
    <row r="59" spans="1:25" x14ac:dyDescent="0.2">
      <c r="A59" s="184"/>
      <c r="B59" s="70">
        <f>'Vstupy hybridů NIRs'!B59</f>
        <v>3</v>
      </c>
      <c r="C59" s="71">
        <f>'Vstupy hybridů NIRs'!C59</f>
        <v>0</v>
      </c>
      <c r="D59" s="131" t="str">
        <f t="shared" si="9"/>
        <v/>
      </c>
      <c r="E59" s="131" t="str">
        <f>IF(ISNUMBER('Vstupy hybridů NIRs'!D59),'Vstupy hybridů NIRs'!D59,"")</f>
        <v/>
      </c>
      <c r="F59" s="131" t="str">
        <f>IF(ISNUMBER('Vstupy hybridů NIRs'!E59),'Vstupy hybridů NIRs'!E59,"")</f>
        <v/>
      </c>
      <c r="G59" s="131" t="str">
        <f>IF(AND(ISNUMBER(M59),ISNUMBER(O59),ISNUMBER(I59),ISNUMBER('Konstanty výpočtu NEL'!$E$10)),1000-(M59+O59+I59+'Konstanty výpočtu NEL'!$E$10),"")</f>
        <v/>
      </c>
      <c r="H59" s="131" t="str">
        <f t="shared" si="2"/>
        <v/>
      </c>
      <c r="I59" s="131" t="str">
        <f>IF(AND(ISNUMBER(J59),ISNUMBER('Konstanty výpočtů'!$E$7)),J59*'Konstanty výpočtů'!$E$7/100,"")</f>
        <v/>
      </c>
      <c r="J59" s="131" t="str">
        <f t="shared" si="3"/>
        <v/>
      </c>
      <c r="K59" s="131" t="str">
        <f>IF('Vstupy hybridů NIRs'!G59,'Vstupy hybridů NIRs'!G59,"")</f>
        <v/>
      </c>
      <c r="L59" s="131" t="str">
        <f>IF('Vstupy hybridů NIRs'!H59,'Vstupy hybridů NIRs'!H59,"")</f>
        <v/>
      </c>
      <c r="M59" s="131" t="str">
        <f t="shared" si="4"/>
        <v/>
      </c>
      <c r="N59" s="131" t="str">
        <f>IF(ISNUMBER('Vstupy hybridů NIRs'!F59),'Vstupy hybridů NIRs'!F59,"")</f>
        <v/>
      </c>
      <c r="O59" s="131" t="str">
        <f t="shared" si="5"/>
        <v/>
      </c>
      <c r="P59" s="131" t="str">
        <f>IF(ISNUMBER('Vstupy hybridů NIRs'!I59),'Vstupy hybridů NIRs'!I59,"")</f>
        <v/>
      </c>
      <c r="Q59" s="131" t="str">
        <f>IF(ISNUMBER('Vstupy hybridů NIRs'!J59),'Vstupy hybridů NIRs'!J59,"")</f>
        <v/>
      </c>
      <c r="R59" s="131" t="str">
        <f>IF(AND(ISNUMBER(M59),ISNUMBER(O59),ISNUMBER('Konstanty výpočtu NEL'!$E$25),ISNUMBER('Konstanty výpočtu NEL'!$E$28),ISNUMBER('Konstanty výpočtu NEL'!$E$31)),M59*'Konstanty výpočtu NEL'!$E$25+(1000-O59)*'Konstanty výpočtu NEL'!$E$28+'Konstanty výpočtu NEL'!$E$31,"")</f>
        <v/>
      </c>
      <c r="S59" s="131" t="str">
        <f>IF(AND(ISNUMBER(M59),ISNUMBER('Konstanty výpočtu NEL'!$G$7),ISNUMBER('Konstanty výpočtu NEL'!$L$10),ISNUMBER(I59),ISNUMBER(Q59),ISNUMBER(G59),ISNUMBER('Konstanty výpočtu NEL'!$G$16)),'Konstanty výpočtu NEL'!$G$28*(M59*'Konstanty výpočtu NEL'!$G$7+'Konstanty výpočtu NEL'!$L$10+I59*Q59/100+G59*'Konstanty výpočtu NEL'!$G$16),"")</f>
        <v/>
      </c>
      <c r="T59" s="131" t="str">
        <f>IF(AND(ISNUMBER(M59),ISNUMBER('Konstanty výpočtu NEL'!$G$7),ISNUMBER('Konstanty výpočtu NEL'!$L$10),ISNUMBER(I59),ISNUMBER('Konstanty výpočtu NEL'!$G$13),ISNUMBER(G59),ISNUMBER('Konstanty výpočtu NEL'!$G$16)),'Konstanty výpočtu NEL'!$G$28*(M59*'Konstanty výpočtu NEL'!$G$7+'Konstanty výpočtu NEL'!$L$10+I59*'Konstanty výpočtu NEL'!$G$13+G59*'Konstanty výpočtu NEL'!$G$16),"")</f>
        <v/>
      </c>
      <c r="U59" s="131" t="str">
        <f t="shared" si="6"/>
        <v/>
      </c>
      <c r="V59" s="131" t="str">
        <f t="shared" si="7"/>
        <v/>
      </c>
      <c r="W59" s="150" t="str">
        <f>IF(AND(ISNUMBER(N59),ISNUMBER(H59),ISNUMBER(I59),ISNUMBER(P59),ISNUMBER('Konstanty výpočtu NEL'!$E$10)),(15.27*N59+28.38*'Konstanty výpočtu NEL'!$E$10/10+1.12*H59+4.54*I59/10)*(100-P59)/100,"")</f>
        <v/>
      </c>
      <c r="X59" s="132" t="str">
        <f t="shared" si="10"/>
        <v/>
      </c>
      <c r="Y59" s="132" t="str">
        <f t="shared" si="8"/>
        <v/>
      </c>
    </row>
    <row r="60" spans="1:25" ht="12.75" customHeight="1" x14ac:dyDescent="0.2">
      <c r="A60" s="184" t="str">
        <f>'Vstupy hybridů NIRs'!A60</f>
        <v>H19</v>
      </c>
      <c r="B60" s="70">
        <f>'Vstupy hybridů NIRs'!B60</f>
        <v>1</v>
      </c>
      <c r="C60" s="71">
        <f>'Vstupy hybridů NIRs'!C60</f>
        <v>0</v>
      </c>
      <c r="D60" s="131" t="str">
        <f t="shared" si="9"/>
        <v/>
      </c>
      <c r="E60" s="131" t="str">
        <f>IF(ISNUMBER('Vstupy hybridů NIRs'!D60),'Vstupy hybridů NIRs'!D60,"")</f>
        <v/>
      </c>
      <c r="F60" s="131" t="str">
        <f>IF(ISNUMBER('Vstupy hybridů NIRs'!E60),'Vstupy hybridů NIRs'!E60,"")</f>
        <v/>
      </c>
      <c r="G60" s="131" t="str">
        <f>IF(AND(ISNUMBER(M60),ISNUMBER(O60),ISNUMBER(I60),ISNUMBER('Konstanty výpočtu NEL'!$E$10)),1000-(M60+O60+I60+'Konstanty výpočtu NEL'!$E$10),"")</f>
        <v/>
      </c>
      <c r="H60" s="131" t="str">
        <f t="shared" si="2"/>
        <v/>
      </c>
      <c r="I60" s="131" t="str">
        <f>IF(AND(ISNUMBER(J60),ISNUMBER('Konstanty výpočtů'!$E$7)),J60*'Konstanty výpočtů'!$E$7/100,"")</f>
        <v/>
      </c>
      <c r="J60" s="131" t="str">
        <f t="shared" si="3"/>
        <v/>
      </c>
      <c r="K60" s="131" t="str">
        <f>IF('Vstupy hybridů NIRs'!G60,'Vstupy hybridů NIRs'!G60,"")</f>
        <v/>
      </c>
      <c r="L60" s="131" t="str">
        <f>IF('Vstupy hybridů NIRs'!H60,'Vstupy hybridů NIRs'!H60,"")</f>
        <v/>
      </c>
      <c r="M60" s="131" t="str">
        <f t="shared" si="4"/>
        <v/>
      </c>
      <c r="N60" s="131" t="str">
        <f>IF(ISNUMBER('Vstupy hybridů NIRs'!F60),'Vstupy hybridů NIRs'!F60,"")</f>
        <v/>
      </c>
      <c r="O60" s="131" t="str">
        <f t="shared" si="5"/>
        <v/>
      </c>
      <c r="P60" s="131" t="str">
        <f>IF(ISNUMBER('Vstupy hybridů NIRs'!I60),'Vstupy hybridů NIRs'!I60,"")</f>
        <v/>
      </c>
      <c r="Q60" s="131" t="str">
        <f>IF(ISNUMBER('Vstupy hybridů NIRs'!J60),'Vstupy hybridů NIRs'!J60,"")</f>
        <v/>
      </c>
      <c r="R60" s="131" t="str">
        <f>IF(AND(ISNUMBER(M60),ISNUMBER(O60),ISNUMBER('Konstanty výpočtu NEL'!$E$25),ISNUMBER('Konstanty výpočtu NEL'!$E$28),ISNUMBER('Konstanty výpočtu NEL'!$E$31)),M60*'Konstanty výpočtu NEL'!$E$25+(1000-O60)*'Konstanty výpočtu NEL'!$E$28+'Konstanty výpočtu NEL'!$E$31,"")</f>
        <v/>
      </c>
      <c r="S60" s="131" t="str">
        <f>IF(AND(ISNUMBER(M60),ISNUMBER('Konstanty výpočtu NEL'!$G$7),ISNUMBER('Konstanty výpočtu NEL'!$L$10),ISNUMBER(I60),ISNUMBER(Q60),ISNUMBER(G60),ISNUMBER('Konstanty výpočtu NEL'!$G$16)),'Konstanty výpočtu NEL'!$G$28*(M60*'Konstanty výpočtu NEL'!$G$7+'Konstanty výpočtu NEL'!$L$10+I60*Q60/100+G60*'Konstanty výpočtu NEL'!$G$16),"")</f>
        <v/>
      </c>
      <c r="T60" s="131" t="str">
        <f>IF(AND(ISNUMBER(M60),ISNUMBER('Konstanty výpočtu NEL'!$G$7),ISNUMBER('Konstanty výpočtu NEL'!$L$10),ISNUMBER(I60),ISNUMBER('Konstanty výpočtu NEL'!$G$13),ISNUMBER(G60),ISNUMBER('Konstanty výpočtu NEL'!$G$16)),'Konstanty výpočtu NEL'!$G$28*(M60*'Konstanty výpočtu NEL'!$G$7+'Konstanty výpočtu NEL'!$L$10+I60*'Konstanty výpočtu NEL'!$G$13+G60*'Konstanty výpočtu NEL'!$G$16),"")</f>
        <v/>
      </c>
      <c r="U60" s="131" t="str">
        <f t="shared" si="6"/>
        <v/>
      </c>
      <c r="V60" s="131" t="str">
        <f t="shared" si="7"/>
        <v/>
      </c>
      <c r="W60" s="150" t="str">
        <f>IF(AND(ISNUMBER(N60),ISNUMBER(H60),ISNUMBER(I60),ISNUMBER(P60),ISNUMBER('Konstanty výpočtu NEL'!$E$10)),(15.27*N60+28.38*'Konstanty výpočtu NEL'!$E$10/10+1.12*H60+4.54*I60/10)*(100-P60)/100,"")</f>
        <v/>
      </c>
      <c r="X60" s="132" t="str">
        <f t="shared" si="10"/>
        <v/>
      </c>
      <c r="Y60" s="132" t="str">
        <f t="shared" si="8"/>
        <v/>
      </c>
    </row>
    <row r="61" spans="1:25" x14ac:dyDescent="0.2">
      <c r="A61" s="184"/>
      <c r="B61" s="70">
        <f>'Vstupy hybridů NIRs'!B61</f>
        <v>2</v>
      </c>
      <c r="C61" s="71">
        <f>'Vstupy hybridů NIRs'!C61</f>
        <v>0</v>
      </c>
      <c r="D61" s="131" t="str">
        <f t="shared" si="9"/>
        <v/>
      </c>
      <c r="E61" s="131" t="str">
        <f>IF(ISNUMBER('Vstupy hybridů NIRs'!D61),'Vstupy hybridů NIRs'!D61,"")</f>
        <v/>
      </c>
      <c r="F61" s="131" t="str">
        <f>IF(ISNUMBER('Vstupy hybridů NIRs'!E61),'Vstupy hybridů NIRs'!E61,"")</f>
        <v/>
      </c>
      <c r="G61" s="131" t="str">
        <f>IF(AND(ISNUMBER(M61),ISNUMBER(O61),ISNUMBER(I61),ISNUMBER('Konstanty výpočtu NEL'!$E$10)),1000-(M61+O61+I61+'Konstanty výpočtu NEL'!$E$10),"")</f>
        <v/>
      </c>
      <c r="H61" s="131" t="str">
        <f t="shared" si="2"/>
        <v/>
      </c>
      <c r="I61" s="131" t="str">
        <f>IF(AND(ISNUMBER(J61),ISNUMBER('Konstanty výpočtů'!$E$7)),J61*'Konstanty výpočtů'!$E$7/100,"")</f>
        <v/>
      </c>
      <c r="J61" s="131" t="str">
        <f t="shared" si="3"/>
        <v/>
      </c>
      <c r="K61" s="131" t="str">
        <f>IF('Vstupy hybridů NIRs'!G61,'Vstupy hybridů NIRs'!G61,"")</f>
        <v/>
      </c>
      <c r="L61" s="131" t="str">
        <f>IF('Vstupy hybridů NIRs'!H61,'Vstupy hybridů NIRs'!H61,"")</f>
        <v/>
      </c>
      <c r="M61" s="131" t="str">
        <f t="shared" si="4"/>
        <v/>
      </c>
      <c r="N61" s="131" t="str">
        <f>IF(ISNUMBER('Vstupy hybridů NIRs'!F61),'Vstupy hybridů NIRs'!F61,"")</f>
        <v/>
      </c>
      <c r="O61" s="131" t="str">
        <f t="shared" si="5"/>
        <v/>
      </c>
      <c r="P61" s="131" t="str">
        <f>IF(ISNUMBER('Vstupy hybridů NIRs'!I61),'Vstupy hybridů NIRs'!I61,"")</f>
        <v/>
      </c>
      <c r="Q61" s="131" t="str">
        <f>IF(ISNUMBER('Vstupy hybridů NIRs'!J61),'Vstupy hybridů NIRs'!J61,"")</f>
        <v/>
      </c>
      <c r="R61" s="131" t="str">
        <f>IF(AND(ISNUMBER(M61),ISNUMBER(O61),ISNUMBER('Konstanty výpočtu NEL'!$E$25),ISNUMBER('Konstanty výpočtu NEL'!$E$28),ISNUMBER('Konstanty výpočtu NEL'!$E$31)),M61*'Konstanty výpočtu NEL'!$E$25+(1000-O61)*'Konstanty výpočtu NEL'!$E$28+'Konstanty výpočtu NEL'!$E$31,"")</f>
        <v/>
      </c>
      <c r="S61" s="131" t="str">
        <f>IF(AND(ISNUMBER(M61),ISNUMBER('Konstanty výpočtu NEL'!$G$7),ISNUMBER('Konstanty výpočtu NEL'!$L$10),ISNUMBER(I61),ISNUMBER(Q61),ISNUMBER(G61),ISNUMBER('Konstanty výpočtu NEL'!$G$16)),'Konstanty výpočtu NEL'!$G$28*(M61*'Konstanty výpočtu NEL'!$G$7+'Konstanty výpočtu NEL'!$L$10+I61*Q61/100+G61*'Konstanty výpočtu NEL'!$G$16),"")</f>
        <v/>
      </c>
      <c r="T61" s="131" t="str">
        <f>IF(AND(ISNUMBER(M61),ISNUMBER('Konstanty výpočtu NEL'!$G$7),ISNUMBER('Konstanty výpočtu NEL'!$L$10),ISNUMBER(I61),ISNUMBER('Konstanty výpočtu NEL'!$G$13),ISNUMBER(G61),ISNUMBER('Konstanty výpočtu NEL'!$G$16)),'Konstanty výpočtu NEL'!$G$28*(M61*'Konstanty výpočtu NEL'!$G$7+'Konstanty výpočtu NEL'!$L$10+I61*'Konstanty výpočtu NEL'!$G$13+G61*'Konstanty výpočtu NEL'!$G$16),"")</f>
        <v/>
      </c>
      <c r="U61" s="131" t="str">
        <f t="shared" si="6"/>
        <v/>
      </c>
      <c r="V61" s="131" t="str">
        <f t="shared" si="7"/>
        <v/>
      </c>
      <c r="W61" s="150" t="str">
        <f>IF(AND(ISNUMBER(N61),ISNUMBER(H61),ISNUMBER(I61),ISNUMBER(P61),ISNUMBER('Konstanty výpočtu NEL'!$E$10)),(15.27*N61+28.38*'Konstanty výpočtu NEL'!$E$10/10+1.12*H61+4.54*I61/10)*(100-P61)/100,"")</f>
        <v/>
      </c>
      <c r="X61" s="132" t="str">
        <f t="shared" si="10"/>
        <v/>
      </c>
      <c r="Y61" s="132" t="str">
        <f t="shared" si="8"/>
        <v/>
      </c>
    </row>
    <row r="62" spans="1:25" x14ac:dyDescent="0.2">
      <c r="A62" s="184"/>
      <c r="B62" s="70">
        <f>'Vstupy hybridů NIRs'!B62</f>
        <v>3</v>
      </c>
      <c r="C62" s="71">
        <f>'Vstupy hybridů NIRs'!C62</f>
        <v>0</v>
      </c>
      <c r="D62" s="131" t="str">
        <f t="shared" si="9"/>
        <v/>
      </c>
      <c r="E62" s="131" t="str">
        <f>IF(ISNUMBER('Vstupy hybridů NIRs'!D62),'Vstupy hybridů NIRs'!D62,"")</f>
        <v/>
      </c>
      <c r="F62" s="131" t="str">
        <f>IF(ISNUMBER('Vstupy hybridů NIRs'!E62),'Vstupy hybridů NIRs'!E62,"")</f>
        <v/>
      </c>
      <c r="G62" s="131" t="str">
        <f>IF(AND(ISNUMBER(M62),ISNUMBER(O62),ISNUMBER(I62),ISNUMBER('Konstanty výpočtu NEL'!$E$10)),1000-(M62+O62+I62+'Konstanty výpočtu NEL'!$E$10),"")</f>
        <v/>
      </c>
      <c r="H62" s="131" t="str">
        <f t="shared" si="2"/>
        <v/>
      </c>
      <c r="I62" s="131" t="str">
        <f>IF(AND(ISNUMBER(J62),ISNUMBER('Konstanty výpočtů'!$E$7)),J62*'Konstanty výpočtů'!$E$7/100,"")</f>
        <v/>
      </c>
      <c r="J62" s="131" t="str">
        <f t="shared" si="3"/>
        <v/>
      </c>
      <c r="K62" s="131" t="str">
        <f>IF('Vstupy hybridů NIRs'!G62,'Vstupy hybridů NIRs'!G62,"")</f>
        <v/>
      </c>
      <c r="L62" s="131" t="str">
        <f>IF('Vstupy hybridů NIRs'!H62,'Vstupy hybridů NIRs'!H62,"")</f>
        <v/>
      </c>
      <c r="M62" s="131" t="str">
        <f t="shared" si="4"/>
        <v/>
      </c>
      <c r="N62" s="131" t="str">
        <f>IF(ISNUMBER('Vstupy hybridů NIRs'!F62),'Vstupy hybridů NIRs'!F62,"")</f>
        <v/>
      </c>
      <c r="O62" s="131" t="str">
        <f t="shared" si="5"/>
        <v/>
      </c>
      <c r="P62" s="131" t="str">
        <f>IF(ISNUMBER('Vstupy hybridů NIRs'!I62),'Vstupy hybridů NIRs'!I62,"")</f>
        <v/>
      </c>
      <c r="Q62" s="131" t="str">
        <f>IF(ISNUMBER('Vstupy hybridů NIRs'!J62),'Vstupy hybridů NIRs'!J62,"")</f>
        <v/>
      </c>
      <c r="R62" s="131" t="str">
        <f>IF(AND(ISNUMBER(M62),ISNUMBER(O62),ISNUMBER('Konstanty výpočtu NEL'!$E$25),ISNUMBER('Konstanty výpočtu NEL'!$E$28),ISNUMBER('Konstanty výpočtu NEL'!$E$31)),M62*'Konstanty výpočtu NEL'!$E$25+(1000-O62)*'Konstanty výpočtu NEL'!$E$28+'Konstanty výpočtu NEL'!$E$31,"")</f>
        <v/>
      </c>
      <c r="S62" s="131" t="str">
        <f>IF(AND(ISNUMBER(M62),ISNUMBER('Konstanty výpočtu NEL'!$G$7),ISNUMBER('Konstanty výpočtu NEL'!$L$10),ISNUMBER(I62),ISNUMBER(Q62),ISNUMBER(G62),ISNUMBER('Konstanty výpočtu NEL'!$G$16)),'Konstanty výpočtu NEL'!$G$28*(M62*'Konstanty výpočtu NEL'!$G$7+'Konstanty výpočtu NEL'!$L$10+I62*Q62/100+G62*'Konstanty výpočtu NEL'!$G$16),"")</f>
        <v/>
      </c>
      <c r="T62" s="131" t="str">
        <f>IF(AND(ISNUMBER(M62),ISNUMBER('Konstanty výpočtu NEL'!$G$7),ISNUMBER('Konstanty výpočtu NEL'!$L$10),ISNUMBER(I62),ISNUMBER('Konstanty výpočtu NEL'!$G$13),ISNUMBER(G62),ISNUMBER('Konstanty výpočtu NEL'!$G$16)),'Konstanty výpočtu NEL'!$G$28*(M62*'Konstanty výpočtu NEL'!$G$7+'Konstanty výpočtu NEL'!$L$10+I62*'Konstanty výpočtu NEL'!$G$13+G62*'Konstanty výpočtu NEL'!$G$16),"")</f>
        <v/>
      </c>
      <c r="U62" s="131" t="str">
        <f t="shared" si="6"/>
        <v/>
      </c>
      <c r="V62" s="131" t="str">
        <f t="shared" si="7"/>
        <v/>
      </c>
      <c r="W62" s="150" t="str">
        <f>IF(AND(ISNUMBER(N62),ISNUMBER(H62),ISNUMBER(I62),ISNUMBER(P62),ISNUMBER('Konstanty výpočtu NEL'!$E$10)),(15.27*N62+28.38*'Konstanty výpočtu NEL'!$E$10/10+1.12*H62+4.54*I62/10)*(100-P62)/100,"")</f>
        <v/>
      </c>
      <c r="X62" s="132" t="str">
        <f t="shared" si="10"/>
        <v/>
      </c>
      <c r="Y62" s="132" t="str">
        <f t="shared" si="8"/>
        <v/>
      </c>
    </row>
    <row r="63" spans="1:25" ht="12.75" customHeight="1" x14ac:dyDescent="0.2">
      <c r="A63" s="184" t="str">
        <f>'Vstupy hybridů NIRs'!A63</f>
        <v>H20</v>
      </c>
      <c r="B63" s="70">
        <f>'Vstupy hybridů NIRs'!B63</f>
        <v>1</v>
      </c>
      <c r="C63" s="71">
        <f>'Vstupy hybridů NIRs'!C63</f>
        <v>0</v>
      </c>
      <c r="D63" s="131" t="str">
        <f t="shared" si="9"/>
        <v/>
      </c>
      <c r="E63" s="131" t="str">
        <f>IF(ISNUMBER('Vstupy hybridů NIRs'!D63),'Vstupy hybridů NIRs'!D63,"")</f>
        <v/>
      </c>
      <c r="F63" s="131" t="str">
        <f>IF(ISNUMBER('Vstupy hybridů NIRs'!E63),'Vstupy hybridů NIRs'!E63,"")</f>
        <v/>
      </c>
      <c r="G63" s="131" t="str">
        <f>IF(AND(ISNUMBER(M63),ISNUMBER(O63),ISNUMBER(I63),ISNUMBER('Konstanty výpočtu NEL'!$E$10)),1000-(M63+O63+I63+'Konstanty výpočtu NEL'!$E$10),"")</f>
        <v/>
      </c>
      <c r="H63" s="131" t="str">
        <f t="shared" si="2"/>
        <v/>
      </c>
      <c r="I63" s="131" t="str">
        <f>IF(AND(ISNUMBER(J63),ISNUMBER('Konstanty výpočtů'!$E$7)),J63*'Konstanty výpočtů'!$E$7/100,"")</f>
        <v/>
      </c>
      <c r="J63" s="131" t="str">
        <f t="shared" si="3"/>
        <v/>
      </c>
      <c r="K63" s="131" t="str">
        <f>IF('Vstupy hybridů NIRs'!G63,'Vstupy hybridů NIRs'!G63,"")</f>
        <v/>
      </c>
      <c r="L63" s="131" t="str">
        <f>IF('Vstupy hybridů NIRs'!H63,'Vstupy hybridů NIRs'!H63,"")</f>
        <v/>
      </c>
      <c r="M63" s="131" t="str">
        <f t="shared" si="4"/>
        <v/>
      </c>
      <c r="N63" s="131" t="str">
        <f>IF(ISNUMBER('Vstupy hybridů NIRs'!F63),'Vstupy hybridů NIRs'!F63,"")</f>
        <v/>
      </c>
      <c r="O63" s="131" t="str">
        <f t="shared" si="5"/>
        <v/>
      </c>
      <c r="P63" s="131" t="str">
        <f>IF(ISNUMBER('Vstupy hybridů NIRs'!I63),'Vstupy hybridů NIRs'!I63,"")</f>
        <v/>
      </c>
      <c r="Q63" s="131" t="str">
        <f>IF(ISNUMBER('Vstupy hybridů NIRs'!J63),'Vstupy hybridů NIRs'!J63,"")</f>
        <v/>
      </c>
      <c r="R63" s="131" t="str">
        <f>IF(AND(ISNUMBER(M63),ISNUMBER(O63),ISNUMBER('Konstanty výpočtu NEL'!$E$25),ISNUMBER('Konstanty výpočtu NEL'!$E$28),ISNUMBER('Konstanty výpočtu NEL'!$E$31)),M63*'Konstanty výpočtu NEL'!$E$25+(1000-O63)*'Konstanty výpočtu NEL'!$E$28+'Konstanty výpočtu NEL'!$E$31,"")</f>
        <v/>
      </c>
      <c r="S63" s="131" t="str">
        <f>IF(AND(ISNUMBER(M63),ISNUMBER('Konstanty výpočtu NEL'!$G$7),ISNUMBER('Konstanty výpočtu NEL'!$L$10),ISNUMBER(I63),ISNUMBER(Q63),ISNUMBER(G63),ISNUMBER('Konstanty výpočtu NEL'!$G$16)),'Konstanty výpočtu NEL'!$G$28*(M63*'Konstanty výpočtu NEL'!$G$7+'Konstanty výpočtu NEL'!$L$10+I63*Q63/100+G63*'Konstanty výpočtu NEL'!$G$16),"")</f>
        <v/>
      </c>
      <c r="T63" s="131" t="str">
        <f>IF(AND(ISNUMBER(M63),ISNUMBER('Konstanty výpočtu NEL'!$G$7),ISNUMBER('Konstanty výpočtu NEL'!$L$10),ISNUMBER(I63),ISNUMBER('Konstanty výpočtu NEL'!$G$13),ISNUMBER(G63),ISNUMBER('Konstanty výpočtu NEL'!$G$16)),'Konstanty výpočtu NEL'!$G$28*(M63*'Konstanty výpočtu NEL'!$G$7+'Konstanty výpočtu NEL'!$L$10+I63*'Konstanty výpočtu NEL'!$G$13+G63*'Konstanty výpočtu NEL'!$G$16),"")</f>
        <v/>
      </c>
      <c r="U63" s="131" t="str">
        <f t="shared" si="6"/>
        <v/>
      </c>
      <c r="V63" s="131" t="str">
        <f t="shared" si="7"/>
        <v/>
      </c>
      <c r="W63" s="150" t="str">
        <f>IF(AND(ISNUMBER(N63),ISNUMBER(H63),ISNUMBER(I63),ISNUMBER(P63),ISNUMBER('Konstanty výpočtu NEL'!$E$10)),(15.27*N63+28.38*'Konstanty výpočtu NEL'!$E$10/10+1.12*H63+4.54*I63/10)*(100-P63)/100,"")</f>
        <v/>
      </c>
      <c r="X63" s="132" t="str">
        <f t="shared" si="10"/>
        <v/>
      </c>
      <c r="Y63" s="132" t="str">
        <f t="shared" si="8"/>
        <v/>
      </c>
    </row>
    <row r="64" spans="1:25" x14ac:dyDescent="0.2">
      <c r="A64" s="184"/>
      <c r="B64" s="70">
        <f>'Vstupy hybridů NIRs'!B64</f>
        <v>2</v>
      </c>
      <c r="C64" s="71">
        <f>'Vstupy hybridů NIRs'!C64</f>
        <v>0</v>
      </c>
      <c r="D64" s="131" t="str">
        <f t="shared" si="9"/>
        <v/>
      </c>
      <c r="E64" s="131" t="str">
        <f>IF(ISNUMBER('Vstupy hybridů NIRs'!D64),'Vstupy hybridů NIRs'!D64,"")</f>
        <v/>
      </c>
      <c r="F64" s="131" t="str">
        <f>IF(ISNUMBER('Vstupy hybridů NIRs'!E64),'Vstupy hybridů NIRs'!E64,"")</f>
        <v/>
      </c>
      <c r="G64" s="131" t="str">
        <f>IF(AND(ISNUMBER(M64),ISNUMBER(O64),ISNUMBER(I64),ISNUMBER('Konstanty výpočtu NEL'!$E$10)),1000-(M64+O64+I64+'Konstanty výpočtu NEL'!$E$10),"")</f>
        <v/>
      </c>
      <c r="H64" s="131" t="str">
        <f t="shared" si="2"/>
        <v/>
      </c>
      <c r="I64" s="131" t="str">
        <f>IF(AND(ISNUMBER(J64),ISNUMBER('Konstanty výpočtů'!$E$7)),J64*'Konstanty výpočtů'!$E$7/100,"")</f>
        <v/>
      </c>
      <c r="J64" s="131" t="str">
        <f t="shared" si="3"/>
        <v/>
      </c>
      <c r="K64" s="131" t="str">
        <f>IF('Vstupy hybridů NIRs'!G64,'Vstupy hybridů NIRs'!G64,"")</f>
        <v/>
      </c>
      <c r="L64" s="131" t="str">
        <f>IF('Vstupy hybridů NIRs'!H64,'Vstupy hybridů NIRs'!H64,"")</f>
        <v/>
      </c>
      <c r="M64" s="131" t="str">
        <f t="shared" si="4"/>
        <v/>
      </c>
      <c r="N64" s="131" t="str">
        <f>IF(ISNUMBER('Vstupy hybridů NIRs'!F64),'Vstupy hybridů NIRs'!F64,"")</f>
        <v/>
      </c>
      <c r="O64" s="131" t="str">
        <f t="shared" si="5"/>
        <v/>
      </c>
      <c r="P64" s="131" t="str">
        <f>IF(ISNUMBER('Vstupy hybridů NIRs'!I64),'Vstupy hybridů NIRs'!I64,"")</f>
        <v/>
      </c>
      <c r="Q64" s="131" t="str">
        <f>IF(ISNUMBER('Vstupy hybridů NIRs'!J64),'Vstupy hybridů NIRs'!J64,"")</f>
        <v/>
      </c>
      <c r="R64" s="131" t="str">
        <f>IF(AND(ISNUMBER(M64),ISNUMBER(O64),ISNUMBER('Konstanty výpočtu NEL'!$E$25),ISNUMBER('Konstanty výpočtu NEL'!$E$28),ISNUMBER('Konstanty výpočtu NEL'!$E$31)),M64*'Konstanty výpočtu NEL'!$E$25+(1000-O64)*'Konstanty výpočtu NEL'!$E$28+'Konstanty výpočtu NEL'!$E$31,"")</f>
        <v/>
      </c>
      <c r="S64" s="131" t="str">
        <f>IF(AND(ISNUMBER(M64),ISNUMBER('Konstanty výpočtu NEL'!$G$7),ISNUMBER('Konstanty výpočtu NEL'!$L$10),ISNUMBER(I64),ISNUMBER(Q64),ISNUMBER(G64),ISNUMBER('Konstanty výpočtu NEL'!$G$16)),'Konstanty výpočtu NEL'!$G$28*(M64*'Konstanty výpočtu NEL'!$G$7+'Konstanty výpočtu NEL'!$L$10+I64*Q64/100+G64*'Konstanty výpočtu NEL'!$G$16),"")</f>
        <v/>
      </c>
      <c r="T64" s="131" t="str">
        <f>IF(AND(ISNUMBER(M64),ISNUMBER('Konstanty výpočtu NEL'!$G$7),ISNUMBER('Konstanty výpočtu NEL'!$L$10),ISNUMBER(I64),ISNUMBER('Konstanty výpočtu NEL'!$G$13),ISNUMBER(G64),ISNUMBER('Konstanty výpočtu NEL'!$G$16)),'Konstanty výpočtu NEL'!$G$28*(M64*'Konstanty výpočtu NEL'!$G$7+'Konstanty výpočtu NEL'!$L$10+I64*'Konstanty výpočtu NEL'!$G$13+G64*'Konstanty výpočtu NEL'!$G$16),"")</f>
        <v/>
      </c>
      <c r="U64" s="131" t="str">
        <f t="shared" si="6"/>
        <v/>
      </c>
      <c r="V64" s="131" t="str">
        <f t="shared" si="7"/>
        <v/>
      </c>
      <c r="W64" s="150" t="str">
        <f>IF(AND(ISNUMBER(N64),ISNUMBER(H64),ISNUMBER(I64),ISNUMBER(P64),ISNUMBER('Konstanty výpočtu NEL'!$E$10)),(15.27*N64+28.38*'Konstanty výpočtu NEL'!$E$10/10+1.12*H64+4.54*I64/10)*(100-P64)/100,"")</f>
        <v/>
      </c>
      <c r="X64" s="132" t="str">
        <f t="shared" si="10"/>
        <v/>
      </c>
      <c r="Y64" s="132" t="str">
        <f t="shared" si="8"/>
        <v/>
      </c>
    </row>
    <row r="65" spans="1:25" x14ac:dyDescent="0.2">
      <c r="A65" s="184"/>
      <c r="B65" s="70">
        <f>'Vstupy hybridů NIRs'!B65</f>
        <v>3</v>
      </c>
      <c r="C65" s="71">
        <f>'Vstupy hybridů NIRs'!C65</f>
        <v>0</v>
      </c>
      <c r="D65" s="131" t="str">
        <f t="shared" si="9"/>
        <v/>
      </c>
      <c r="E65" s="131" t="str">
        <f>IF(ISNUMBER('Vstupy hybridů NIRs'!D65),'Vstupy hybridů NIRs'!D65,"")</f>
        <v/>
      </c>
      <c r="F65" s="131" t="str">
        <f>IF(ISNUMBER('Vstupy hybridů NIRs'!E65),'Vstupy hybridů NIRs'!E65,"")</f>
        <v/>
      </c>
      <c r="G65" s="131" t="str">
        <f>IF(AND(ISNUMBER(M65),ISNUMBER(O65),ISNUMBER(I65),ISNUMBER('Konstanty výpočtu NEL'!$E$10)),1000-(M65+O65+I65+'Konstanty výpočtu NEL'!$E$10),"")</f>
        <v/>
      </c>
      <c r="H65" s="131" t="str">
        <f t="shared" si="2"/>
        <v/>
      </c>
      <c r="I65" s="131" t="str">
        <f>IF(AND(ISNUMBER(J65),ISNUMBER('Konstanty výpočtů'!$E$7)),J65*'Konstanty výpočtů'!$E$7/100,"")</f>
        <v/>
      </c>
      <c r="J65" s="131" t="str">
        <f t="shared" si="3"/>
        <v/>
      </c>
      <c r="K65" s="131" t="str">
        <f>IF('Vstupy hybridů NIRs'!G65,'Vstupy hybridů NIRs'!G65,"")</f>
        <v/>
      </c>
      <c r="L65" s="131" t="str">
        <f>IF('Vstupy hybridů NIRs'!H65,'Vstupy hybridů NIRs'!H65,"")</f>
        <v/>
      </c>
      <c r="M65" s="131" t="str">
        <f t="shared" si="4"/>
        <v/>
      </c>
      <c r="N65" s="131" t="str">
        <f>IF(ISNUMBER('Vstupy hybridů NIRs'!F65),'Vstupy hybridů NIRs'!F65,"")</f>
        <v/>
      </c>
      <c r="O65" s="131" t="str">
        <f t="shared" si="5"/>
        <v/>
      </c>
      <c r="P65" s="131" t="str">
        <f>IF(ISNUMBER('Vstupy hybridů NIRs'!I65),'Vstupy hybridů NIRs'!I65,"")</f>
        <v/>
      </c>
      <c r="Q65" s="131" t="str">
        <f>IF(ISNUMBER('Vstupy hybridů NIRs'!J65),'Vstupy hybridů NIRs'!J65,"")</f>
        <v/>
      </c>
      <c r="R65" s="131" t="str">
        <f>IF(AND(ISNUMBER(M65),ISNUMBER(O65),ISNUMBER('Konstanty výpočtu NEL'!$E$25),ISNUMBER('Konstanty výpočtu NEL'!$E$28),ISNUMBER('Konstanty výpočtu NEL'!$E$31)),M65*'Konstanty výpočtu NEL'!$E$25+(1000-O65)*'Konstanty výpočtu NEL'!$E$28+'Konstanty výpočtu NEL'!$E$31,"")</f>
        <v/>
      </c>
      <c r="S65" s="131" t="str">
        <f>IF(AND(ISNUMBER(M65),ISNUMBER('Konstanty výpočtu NEL'!$G$7),ISNUMBER('Konstanty výpočtu NEL'!$L$10),ISNUMBER(I65),ISNUMBER(Q65),ISNUMBER(G65),ISNUMBER('Konstanty výpočtu NEL'!$G$16)),'Konstanty výpočtu NEL'!$G$28*(M65*'Konstanty výpočtu NEL'!$G$7+'Konstanty výpočtu NEL'!$L$10+I65*Q65/100+G65*'Konstanty výpočtu NEL'!$G$16),"")</f>
        <v/>
      </c>
      <c r="T65" s="131" t="str">
        <f>IF(AND(ISNUMBER(M65),ISNUMBER('Konstanty výpočtu NEL'!$G$7),ISNUMBER('Konstanty výpočtu NEL'!$L$10),ISNUMBER(I65),ISNUMBER('Konstanty výpočtu NEL'!$G$13),ISNUMBER(G65),ISNUMBER('Konstanty výpočtu NEL'!$G$16)),'Konstanty výpočtu NEL'!$G$28*(M65*'Konstanty výpočtu NEL'!$G$7+'Konstanty výpočtu NEL'!$L$10+I65*'Konstanty výpočtu NEL'!$G$13+G65*'Konstanty výpočtu NEL'!$G$16),"")</f>
        <v/>
      </c>
      <c r="U65" s="131" t="str">
        <f t="shared" si="6"/>
        <v/>
      </c>
      <c r="V65" s="131" t="str">
        <f t="shared" si="7"/>
        <v/>
      </c>
      <c r="W65" s="150" t="str">
        <f>IF(AND(ISNUMBER(N65),ISNUMBER(H65),ISNUMBER(I65),ISNUMBER(P65),ISNUMBER('Konstanty výpočtu NEL'!$E$10)),(15.27*N65+28.38*'Konstanty výpočtu NEL'!$E$10/10+1.12*H65+4.54*I65/10)*(100-P65)/100,"")</f>
        <v/>
      </c>
      <c r="X65" s="132" t="str">
        <f t="shared" si="10"/>
        <v/>
      </c>
      <c r="Y65" s="132" t="str">
        <f t="shared" si="8"/>
        <v/>
      </c>
    </row>
    <row r="66" spans="1:25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</row>
  </sheetData>
  <sheetProtection password="A042" sheet="1" objects="1" scenarios="1"/>
  <mergeCells count="34">
    <mergeCell ref="A57:A59"/>
    <mergeCell ref="A60:A62"/>
    <mergeCell ref="A63:A65"/>
    <mergeCell ref="M4:N4"/>
    <mergeCell ref="O4:P4"/>
    <mergeCell ref="J4:K4"/>
    <mergeCell ref="D3:D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G4:H4"/>
    <mergeCell ref="X3:Y4"/>
    <mergeCell ref="A6:A8"/>
    <mergeCell ref="A9:A11"/>
    <mergeCell ref="R3:T3"/>
    <mergeCell ref="U3:V3"/>
    <mergeCell ref="E3:P3"/>
    <mergeCell ref="W3:W4"/>
    <mergeCell ref="A1:C1"/>
    <mergeCell ref="A3:A4"/>
    <mergeCell ref="B3:B4"/>
    <mergeCell ref="C3:C4"/>
    <mergeCell ref="A36:A38"/>
    <mergeCell ref="A12:A14"/>
    <mergeCell ref="A15:A17"/>
    <mergeCell ref="A18:A20"/>
    <mergeCell ref="A30:A32"/>
    <mergeCell ref="A33:A35"/>
  </mergeCells>
  <pageMargins left="0.78749999999999998" right="0.78749999999999998" top="0.88611111111111107" bottom="1.0527777777777778" header="0.51180555555555551" footer="0.78749999999999998"/>
  <pageSetup paperSize="9" firstPageNumber="0" orientation="landscape" horizontalDpi="300" verticalDpi="300" r:id="rId1"/>
  <headerFooter alignWithMargins="0"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showGridLines="0" workbookViewId="0">
      <selection activeCell="M6" sqref="M6"/>
    </sheetView>
  </sheetViews>
  <sheetFormatPr defaultRowHeight="12.75" x14ac:dyDescent="0.2"/>
  <cols>
    <col min="13" max="13" width="9.5703125" customWidth="1"/>
  </cols>
  <sheetData>
    <row r="1" spans="1:15" x14ac:dyDescent="0.2">
      <c r="A1" s="203" t="str">
        <f>'Vstupy hybridů NIRs'!A1</f>
        <v xml:space="preserve">Analýza NIR -  (model) </v>
      </c>
      <c r="B1" s="203"/>
      <c r="C1" s="203"/>
      <c r="D1" s="203"/>
      <c r="E1" s="12"/>
      <c r="F1" s="12"/>
      <c r="G1" s="12"/>
      <c r="H1" s="12"/>
      <c r="I1" s="12"/>
      <c r="J1" s="12"/>
      <c r="K1" s="13"/>
      <c r="L1" s="12"/>
      <c r="M1" s="12"/>
      <c r="N1" s="14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26.25" customHeight="1" thickBot="1" x14ac:dyDescent="0.25">
      <c r="A3" s="204" t="s">
        <v>4</v>
      </c>
      <c r="B3" s="208" t="s">
        <v>6</v>
      </c>
      <c r="C3" s="210" t="s">
        <v>29</v>
      </c>
      <c r="D3" s="205" t="s">
        <v>30</v>
      </c>
      <c r="E3" s="206"/>
      <c r="F3" s="206"/>
      <c r="G3" s="206"/>
      <c r="H3" s="206"/>
      <c r="I3" s="207"/>
      <c r="J3" s="113" t="s">
        <v>31</v>
      </c>
      <c r="K3" s="200" t="s">
        <v>7</v>
      </c>
      <c r="L3" s="201"/>
      <c r="M3" s="212" t="s">
        <v>77</v>
      </c>
      <c r="N3" s="202" t="s">
        <v>32</v>
      </c>
      <c r="O3" s="202"/>
    </row>
    <row r="4" spans="1:15" ht="39" thickBot="1" x14ac:dyDescent="0.25">
      <c r="A4" s="204"/>
      <c r="B4" s="209"/>
      <c r="C4" s="211"/>
      <c r="D4" s="100" t="s">
        <v>59</v>
      </c>
      <c r="E4" s="81" t="s">
        <v>9</v>
      </c>
      <c r="F4" s="82" t="s">
        <v>57</v>
      </c>
      <c r="G4" s="82" t="s">
        <v>37</v>
      </c>
      <c r="H4" s="82" t="s">
        <v>40</v>
      </c>
      <c r="I4" s="96" t="s">
        <v>39</v>
      </c>
      <c r="J4" s="99" t="s">
        <v>9</v>
      </c>
      <c r="K4" s="97" t="s">
        <v>11</v>
      </c>
      <c r="L4" s="53" t="str">
        <f>CONCATENATE("Strav. vlákniny ",IF(ISNUMBER('Konstanty výpočtu NEL'!G13),TEXT('Konstanty výpočtu NEL'!G13*100,0),"69")," %")</f>
        <v>Strav. vlákniny 69 %</v>
      </c>
      <c r="M4" s="213"/>
      <c r="N4" s="202"/>
      <c r="O4" s="202"/>
    </row>
    <row r="5" spans="1:15" ht="13.5" thickBot="1" x14ac:dyDescent="0.25">
      <c r="A5" s="25"/>
      <c r="B5" s="25" t="s">
        <v>12</v>
      </c>
      <c r="C5" s="26" t="s">
        <v>33</v>
      </c>
      <c r="D5" s="83" t="s">
        <v>12</v>
      </c>
      <c r="E5" s="84" t="s">
        <v>12</v>
      </c>
      <c r="F5" s="85" t="s">
        <v>12</v>
      </c>
      <c r="G5" s="85" t="s">
        <v>12</v>
      </c>
      <c r="H5" s="85" t="s">
        <v>12</v>
      </c>
      <c r="I5" s="86" t="s">
        <v>12</v>
      </c>
      <c r="J5" s="98" t="s">
        <v>12</v>
      </c>
      <c r="K5" s="27" t="s">
        <v>13</v>
      </c>
      <c r="L5" s="28" t="s">
        <v>13</v>
      </c>
      <c r="M5" s="147" t="s">
        <v>80</v>
      </c>
      <c r="N5" s="26" t="s">
        <v>34</v>
      </c>
      <c r="O5" s="28" t="s">
        <v>35</v>
      </c>
    </row>
    <row r="6" spans="1:15" x14ac:dyDescent="0.2">
      <c r="A6" s="24" t="str">
        <f>'Vstupy hybridů NIRs'!A6</f>
        <v>V 1</v>
      </c>
      <c r="B6" s="29">
        <f>AVERAGE(Výpočty!E6:E8)</f>
        <v>30.64</v>
      </c>
      <c r="C6" s="30">
        <f>AVERAGE(Výpočty!D6:D8)</f>
        <v>3.4960239999999998</v>
      </c>
      <c r="D6" s="88">
        <f>AVERAGE(Výpočty!K6:K8)</f>
        <v>25.99</v>
      </c>
      <c r="E6" s="89">
        <f>AVERAGE(Výpočty!L6:L8)</f>
        <v>38.270000000000003</v>
      </c>
      <c r="F6" s="89">
        <f>AVERAGE(Výpočty!F6:F8)</f>
        <v>32.22</v>
      </c>
      <c r="G6" s="89">
        <f>AVERAGE(Výpočty!N6:N8)</f>
        <v>6.78</v>
      </c>
      <c r="H6" s="89">
        <f>AVERAGE(Výpočty!P6:P8)</f>
        <v>4.5</v>
      </c>
      <c r="I6" s="90">
        <f>AVERAGE(Výpočty!H6:H8)</f>
        <v>60.509699999999988</v>
      </c>
      <c r="J6" s="78">
        <f>AVERAGE(Výpočty!Q6:Q8)</f>
        <v>55</v>
      </c>
      <c r="K6" s="31">
        <f>AVERAGE(Výpočty!U6:U8)</f>
        <v>6.2924836300850231</v>
      </c>
      <c r="L6" s="32">
        <f>AVERAGE(Výpočty!V6:V8)</f>
        <v>6.6980010751719163</v>
      </c>
      <c r="M6" s="32">
        <f>AVERAGE(Výpočty!W6:W8)</f>
        <v>354.20589582999992</v>
      </c>
      <c r="N6" s="30">
        <f>AVERAGE(Výpočty!X6:X8)</f>
        <v>6.9396447288278749</v>
      </c>
      <c r="O6" s="32">
        <f>AVERAGE(Výpočty!Y6:Y8)</f>
        <v>1985.0106088596287</v>
      </c>
    </row>
    <row r="7" spans="1:15" x14ac:dyDescent="0.2">
      <c r="A7" s="33" t="str">
        <f>'Vstupy hybridů NIRs'!A9</f>
        <v>V 2</v>
      </c>
      <c r="B7" s="34">
        <f>AVERAGE(Výpočty!E9:E11)</f>
        <v>30.64</v>
      </c>
      <c r="C7" s="35">
        <f>AVERAGE(Výpočty!D9:D11)</f>
        <v>3.4960239999999998</v>
      </c>
      <c r="D7" s="91">
        <f>AVERAGE(Výpočty!K9:K11)</f>
        <v>25.99</v>
      </c>
      <c r="E7" s="87">
        <f>AVERAGE(Výpočty!L9:L11)</f>
        <v>38.270000000000003</v>
      </c>
      <c r="F7" s="87">
        <f>AVERAGE(Výpočty!F9:F11)</f>
        <v>32.22</v>
      </c>
      <c r="G7" s="87">
        <f>AVERAGE(Výpočty!N9:N11)</f>
        <v>6.78</v>
      </c>
      <c r="H7" s="87">
        <f>AVERAGE(Výpočty!P9:P11)</f>
        <v>4.5</v>
      </c>
      <c r="I7" s="92">
        <f>AVERAGE(Výpočty!H9:H11)</f>
        <v>60.509699999999988</v>
      </c>
      <c r="J7" s="79">
        <f>AVERAGE(Výpočty!Q9:Q11)</f>
        <v>65</v>
      </c>
      <c r="K7" s="36">
        <f>AVERAGE(Výpočty!U9:U11)</f>
        <v>6.5813504112353343</v>
      </c>
      <c r="L7" s="37">
        <f>AVERAGE(Výpočty!V9:V11)</f>
        <v>6.6980010751719163</v>
      </c>
      <c r="M7" s="37">
        <f>AVERAGE(Výpočty!W9:W11)</f>
        <v>354.20589582999992</v>
      </c>
      <c r="N7" s="35">
        <f>AVERAGE(Výpočty!X9:X11)</f>
        <v>7.2582205016052361</v>
      </c>
      <c r="O7" s="37">
        <f>AVERAGE(Výpočty!Y9:Y11)</f>
        <v>2076.135776414932</v>
      </c>
    </row>
    <row r="8" spans="1:15" x14ac:dyDescent="0.2">
      <c r="A8" s="33" t="str">
        <f>'Vstupy hybridů NIRs'!A12</f>
        <v>V 3</v>
      </c>
      <c r="B8" s="34">
        <f>AVERAGE(Výpočty!E12:E14)</f>
        <v>30.64</v>
      </c>
      <c r="C8" s="35">
        <f>AVERAGE(Výpočty!D12:D14)</f>
        <v>3.4960239999999998</v>
      </c>
      <c r="D8" s="91">
        <f>AVERAGE(Výpočty!K12:K14)</f>
        <v>25.99</v>
      </c>
      <c r="E8" s="87">
        <f>AVERAGE(Výpočty!L12:L14)</f>
        <v>38.270000000000003</v>
      </c>
      <c r="F8" s="87">
        <f>AVERAGE(Výpočty!F12:F14)</f>
        <v>32.22</v>
      </c>
      <c r="G8" s="87">
        <f>AVERAGE(Výpočty!N12:N14)</f>
        <v>6.78</v>
      </c>
      <c r="H8" s="87">
        <f>AVERAGE(Výpočty!P12:P14)</f>
        <v>4.5</v>
      </c>
      <c r="I8" s="92">
        <f>AVERAGE(Výpočty!H12:H14)</f>
        <v>60.509699999999988</v>
      </c>
      <c r="J8" s="79">
        <f>AVERAGE(Výpočty!Q12:Q14)</f>
        <v>45</v>
      </c>
      <c r="K8" s="36">
        <f>AVERAGE(Výpočty!U12:U14)</f>
        <v>6.0075595327792009</v>
      </c>
      <c r="L8" s="37">
        <f>AVERAGE(Výpočty!V12:V14)</f>
        <v>6.6980010751719163</v>
      </c>
      <c r="M8" s="37">
        <f>AVERAGE(Výpočty!W12:W14)</f>
        <v>354.20589582999992</v>
      </c>
      <c r="N8" s="35">
        <f>AVERAGE(Výpočty!X12:X14)</f>
        <v>6.6254171318690451</v>
      </c>
      <c r="O8" s="37">
        <f>AVERAGE(Výpočty!Y12:Y14)</f>
        <v>1895.1291901511674</v>
      </c>
    </row>
    <row r="9" spans="1:15" ht="12.75" customHeight="1" x14ac:dyDescent="0.2">
      <c r="A9" s="33" t="str">
        <f>'Vstupy hybridů NIRs'!A15</f>
        <v>V 4</v>
      </c>
      <c r="B9" s="34">
        <f>AVERAGE(Výpočty!E15:E17)</f>
        <v>30.64</v>
      </c>
      <c r="C9" s="35">
        <f>AVERAGE(Výpočty!D15:D17)</f>
        <v>4.5960000000000001</v>
      </c>
      <c r="D9" s="91">
        <f>AVERAGE(Výpočty!K15:K17)</f>
        <v>25.99</v>
      </c>
      <c r="E9" s="87">
        <f>AVERAGE(Výpočty!L15:L17)</f>
        <v>38.270000000000003</v>
      </c>
      <c r="F9" s="87">
        <f>AVERAGE(Výpočty!F15:F17)</f>
        <v>32.22</v>
      </c>
      <c r="G9" s="87">
        <f>AVERAGE(Výpočty!N15:N17)</f>
        <v>6.78</v>
      </c>
      <c r="H9" s="87">
        <f>AVERAGE(Výpočty!P15:P17)</f>
        <v>4.5</v>
      </c>
      <c r="I9" s="92">
        <f>AVERAGE(Výpočty!H15:H17)</f>
        <v>60.509699999999988</v>
      </c>
      <c r="J9" s="79">
        <f>AVERAGE(Výpočty!Q15:Q17)</f>
        <v>55</v>
      </c>
      <c r="K9" s="36">
        <f>AVERAGE(Výpočty!U15:U17)</f>
        <v>6.2924836300850231</v>
      </c>
      <c r="L9" s="37">
        <f>AVERAGE(Výpočty!V15:V17)</f>
        <v>6.6980010751719163</v>
      </c>
      <c r="M9" s="37">
        <f>AVERAGE(Výpočty!W15:W17)</f>
        <v>354.20589582999992</v>
      </c>
      <c r="N9" s="35">
        <f>AVERAGE(Výpočty!X15:X17)</f>
        <v>9.1231087583188533</v>
      </c>
      <c r="O9" s="37">
        <f>AVERAGE(Výpočty!Y15:Y17)</f>
        <v>1985.0106088596287</v>
      </c>
    </row>
    <row r="10" spans="1:15" x14ac:dyDescent="0.2">
      <c r="A10" s="33" t="str">
        <f>'Vstupy hybridů NIRs'!A18</f>
        <v>V5</v>
      </c>
      <c r="B10" s="34">
        <f>AVERAGE(Výpočty!E18:E20)</f>
        <v>30.64</v>
      </c>
      <c r="C10" s="35">
        <f>AVERAGE(Výpočty!D18:D20)</f>
        <v>2.1448</v>
      </c>
      <c r="D10" s="91">
        <f>AVERAGE(Výpočty!K18:K20)</f>
        <v>25.99</v>
      </c>
      <c r="E10" s="87">
        <f>AVERAGE(Výpočty!L18:L20)</f>
        <v>38.270000000000003</v>
      </c>
      <c r="F10" s="87">
        <f>AVERAGE(Výpočty!F18:F20)</f>
        <v>32.22</v>
      </c>
      <c r="G10" s="87">
        <f>AVERAGE(Výpočty!N18:N20)</f>
        <v>6.78</v>
      </c>
      <c r="H10" s="87">
        <f>AVERAGE(Výpočty!P18:P20)</f>
        <v>4.5</v>
      </c>
      <c r="I10" s="92">
        <f>AVERAGE(Výpočty!H18:H20)</f>
        <v>60.509699999999988</v>
      </c>
      <c r="J10" s="79">
        <f>AVERAGE(Výpočty!Q18:Q20)</f>
        <v>55</v>
      </c>
      <c r="K10" s="36">
        <f>AVERAGE(Výpočty!U18:U20)</f>
        <v>6.2924836300850231</v>
      </c>
      <c r="L10" s="37">
        <f>AVERAGE(Výpočty!V18:V20)</f>
        <v>6.6980010751719163</v>
      </c>
      <c r="M10" s="37">
        <f>AVERAGE(Výpočty!W18:W20)</f>
        <v>354.20589582999992</v>
      </c>
      <c r="N10" s="35">
        <f>AVERAGE(Výpočty!X18:X20)</f>
        <v>4.2574507538821322</v>
      </c>
      <c r="O10" s="37">
        <f>AVERAGE(Výpočty!Y18:Y20)</f>
        <v>1985.0106088596287</v>
      </c>
    </row>
    <row r="11" spans="1:15" x14ac:dyDescent="0.2">
      <c r="A11" s="33" t="str">
        <f>'Vstupy hybridů NIRs'!A21</f>
        <v>H6</v>
      </c>
      <c r="B11" s="34" t="e">
        <f>AVERAGE(Výpočty!E21:E23)</f>
        <v>#DIV/0!</v>
      </c>
      <c r="C11" s="35" t="e">
        <f>AVERAGE(Výpočty!D21:D23)</f>
        <v>#DIV/0!</v>
      </c>
      <c r="D11" s="91" t="e">
        <f>AVERAGE(Výpočty!K21:K23)</f>
        <v>#DIV/0!</v>
      </c>
      <c r="E11" s="87" t="e">
        <f>AVERAGE(Výpočty!L21:L23)</f>
        <v>#DIV/0!</v>
      </c>
      <c r="F11" s="87" t="e">
        <f>AVERAGE(Výpočty!F21:F23)</f>
        <v>#DIV/0!</v>
      </c>
      <c r="G11" s="87" t="e">
        <f>AVERAGE(Výpočty!N21:N23)</f>
        <v>#DIV/0!</v>
      </c>
      <c r="H11" s="87" t="e">
        <f>AVERAGE(Výpočty!P21:P23)</f>
        <v>#DIV/0!</v>
      </c>
      <c r="I11" s="92" t="e">
        <f>AVERAGE(Výpočty!H21:H23)</f>
        <v>#DIV/0!</v>
      </c>
      <c r="J11" s="79" t="e">
        <f>AVERAGE(Výpočty!Q21:Q23)</f>
        <v>#DIV/0!</v>
      </c>
      <c r="K11" s="36" t="e">
        <f>AVERAGE(Výpočty!U21:U23)</f>
        <v>#DIV/0!</v>
      </c>
      <c r="L11" s="37" t="e">
        <f>AVERAGE(Výpočty!V21:V23)</f>
        <v>#DIV/0!</v>
      </c>
      <c r="M11" s="37" t="e">
        <f>AVERAGE(Výpočty!W21:W23)</f>
        <v>#DIV/0!</v>
      </c>
      <c r="N11" s="35" t="e">
        <f>AVERAGE(Výpočty!X21:X23)</f>
        <v>#DIV/0!</v>
      </c>
      <c r="O11" s="37" t="e">
        <f>AVERAGE(Výpočty!Y21:Y23)</f>
        <v>#DIV/0!</v>
      </c>
    </row>
    <row r="12" spans="1:15" ht="12.75" customHeight="1" x14ac:dyDescent="0.2">
      <c r="A12" s="33" t="str">
        <f>'Vstupy hybridů NIRs'!A24</f>
        <v>H7</v>
      </c>
      <c r="B12" s="34" t="e">
        <f>AVERAGE(Výpočty!E24:E26)</f>
        <v>#DIV/0!</v>
      </c>
      <c r="C12" s="35" t="e">
        <f>AVERAGE(Výpočty!D24:D26)</f>
        <v>#DIV/0!</v>
      </c>
      <c r="D12" s="91" t="e">
        <f>AVERAGE(Výpočty!K24:K26)</f>
        <v>#DIV/0!</v>
      </c>
      <c r="E12" s="87" t="e">
        <f>AVERAGE(Výpočty!L24:L26)</f>
        <v>#DIV/0!</v>
      </c>
      <c r="F12" s="87" t="e">
        <f>AVERAGE(Výpočty!F24:F26)</f>
        <v>#DIV/0!</v>
      </c>
      <c r="G12" s="87" t="e">
        <f>AVERAGE(Výpočty!N24:N26)</f>
        <v>#DIV/0!</v>
      </c>
      <c r="H12" s="87" t="e">
        <f>AVERAGE(Výpočty!P24:P26)</f>
        <v>#DIV/0!</v>
      </c>
      <c r="I12" s="92" t="e">
        <f>AVERAGE(Výpočty!H24:H26)</f>
        <v>#DIV/0!</v>
      </c>
      <c r="J12" s="79" t="e">
        <f>AVERAGE(Výpočty!Q24:Q26)</f>
        <v>#DIV/0!</v>
      </c>
      <c r="K12" s="36" t="e">
        <f>AVERAGE(Výpočty!U24:U26)</f>
        <v>#DIV/0!</v>
      </c>
      <c r="L12" s="37" t="e">
        <f>AVERAGE(Výpočty!V24:V26)</f>
        <v>#DIV/0!</v>
      </c>
      <c r="M12" s="37" t="e">
        <f>AVERAGE(Výpočty!W24:W26)</f>
        <v>#DIV/0!</v>
      </c>
      <c r="N12" s="35" t="e">
        <f>AVERAGE(Výpočty!X24:X26)</f>
        <v>#DIV/0!</v>
      </c>
      <c r="O12" s="37" t="e">
        <f>AVERAGE(Výpočty!Y24:Y26)</f>
        <v>#DIV/0!</v>
      </c>
    </row>
    <row r="13" spans="1:15" x14ac:dyDescent="0.2">
      <c r="A13" s="33" t="str">
        <f>'Vstupy hybridů NIRs'!A27</f>
        <v>H8</v>
      </c>
      <c r="B13" s="34" t="e">
        <f>AVERAGE(Výpočty!E27:E29)</f>
        <v>#DIV/0!</v>
      </c>
      <c r="C13" s="35" t="e">
        <f>AVERAGE(Výpočty!D27:D29)</f>
        <v>#DIV/0!</v>
      </c>
      <c r="D13" s="91" t="e">
        <f>AVERAGE(Výpočty!K27:K29)</f>
        <v>#DIV/0!</v>
      </c>
      <c r="E13" s="87" t="e">
        <f>AVERAGE(Výpočty!L27:L29)</f>
        <v>#DIV/0!</v>
      </c>
      <c r="F13" s="87" t="e">
        <f>AVERAGE(Výpočty!F27:F29)</f>
        <v>#DIV/0!</v>
      </c>
      <c r="G13" s="87" t="e">
        <f>AVERAGE(Výpočty!N27:N29)</f>
        <v>#DIV/0!</v>
      </c>
      <c r="H13" s="87" t="e">
        <f>AVERAGE(Výpočty!P27:P29)</f>
        <v>#DIV/0!</v>
      </c>
      <c r="I13" s="92" t="e">
        <f>AVERAGE(Výpočty!H27:H29)</f>
        <v>#DIV/0!</v>
      </c>
      <c r="J13" s="79" t="e">
        <f>AVERAGE(Výpočty!Q27:Q29)</f>
        <v>#DIV/0!</v>
      </c>
      <c r="K13" s="36" t="e">
        <f>AVERAGE(Výpočty!U27:U29)</f>
        <v>#DIV/0!</v>
      </c>
      <c r="L13" s="37" t="e">
        <f>AVERAGE(Výpočty!V27:V29)</f>
        <v>#DIV/0!</v>
      </c>
      <c r="M13" s="37" t="e">
        <f>AVERAGE(Výpočty!W27:W29)</f>
        <v>#DIV/0!</v>
      </c>
      <c r="N13" s="35" t="e">
        <f>AVERAGE(Výpočty!X27:X29)</f>
        <v>#DIV/0!</v>
      </c>
      <c r="O13" s="37" t="e">
        <f>AVERAGE(Výpočty!Y27:Y29)</f>
        <v>#DIV/0!</v>
      </c>
    </row>
    <row r="14" spans="1:15" x14ac:dyDescent="0.2">
      <c r="A14" s="33" t="str">
        <f>'Vstupy hybridů NIRs'!A30</f>
        <v>H9</v>
      </c>
      <c r="B14" s="34" t="e">
        <f>AVERAGE(Výpočty!E30:E32)</f>
        <v>#DIV/0!</v>
      </c>
      <c r="C14" s="35" t="e">
        <f>AVERAGE(Výpočty!D30:D32)</f>
        <v>#DIV/0!</v>
      </c>
      <c r="D14" s="91" t="e">
        <f>AVERAGE(Výpočty!K30:K32)</f>
        <v>#DIV/0!</v>
      </c>
      <c r="E14" s="87" t="e">
        <f>AVERAGE(Výpočty!L30:L32)</f>
        <v>#DIV/0!</v>
      </c>
      <c r="F14" s="87" t="e">
        <f>AVERAGE(Výpočty!F30:F32)</f>
        <v>#DIV/0!</v>
      </c>
      <c r="G14" s="87" t="e">
        <f>AVERAGE(Výpočty!N30:N32)</f>
        <v>#DIV/0!</v>
      </c>
      <c r="H14" s="87" t="e">
        <f>AVERAGE(Výpočty!P30:P32)</f>
        <v>#DIV/0!</v>
      </c>
      <c r="I14" s="92" t="e">
        <f>AVERAGE(Výpočty!H30:H32)</f>
        <v>#DIV/0!</v>
      </c>
      <c r="J14" s="79" t="e">
        <f>AVERAGE(Výpočty!Q30:Q32)</f>
        <v>#DIV/0!</v>
      </c>
      <c r="K14" s="36" t="e">
        <f>AVERAGE(Výpočty!U30:U32)</f>
        <v>#DIV/0!</v>
      </c>
      <c r="L14" s="37" t="e">
        <f>AVERAGE(Výpočty!V30:V32)</f>
        <v>#DIV/0!</v>
      </c>
      <c r="M14" s="37" t="e">
        <f>AVERAGE(Výpočty!W30:W32)</f>
        <v>#DIV/0!</v>
      </c>
      <c r="N14" s="35" t="e">
        <f>AVERAGE(Výpočty!X30:X32)</f>
        <v>#DIV/0!</v>
      </c>
      <c r="O14" s="37" t="e">
        <f>AVERAGE(Výpočty!Y30:Y32)</f>
        <v>#DIV/0!</v>
      </c>
    </row>
    <row r="15" spans="1:15" x14ac:dyDescent="0.2">
      <c r="A15" s="33" t="str">
        <f>'Vstupy hybridů NIRs'!A33</f>
        <v>H10</v>
      </c>
      <c r="B15" s="34" t="e">
        <f>AVERAGE(Výpočty!E33:E35)</f>
        <v>#DIV/0!</v>
      </c>
      <c r="C15" s="35" t="e">
        <f>AVERAGE(Výpočty!D33:D35)</f>
        <v>#DIV/0!</v>
      </c>
      <c r="D15" s="91" t="e">
        <f>AVERAGE(Výpočty!K33:K35)</f>
        <v>#DIV/0!</v>
      </c>
      <c r="E15" s="87" t="e">
        <f>AVERAGE(Výpočty!L33:L35)</f>
        <v>#DIV/0!</v>
      </c>
      <c r="F15" s="87" t="e">
        <f>AVERAGE(Výpočty!F33:F35)</f>
        <v>#DIV/0!</v>
      </c>
      <c r="G15" s="87" t="e">
        <f>AVERAGE(Výpočty!N33:N35)</f>
        <v>#DIV/0!</v>
      </c>
      <c r="H15" s="87" t="e">
        <f>AVERAGE(Výpočty!P33:P35)</f>
        <v>#DIV/0!</v>
      </c>
      <c r="I15" s="92" t="e">
        <f>AVERAGE(Výpočty!H33:H35)</f>
        <v>#DIV/0!</v>
      </c>
      <c r="J15" s="79" t="e">
        <f>AVERAGE(Výpočty!Q33:Q35)</f>
        <v>#DIV/0!</v>
      </c>
      <c r="K15" s="36" t="e">
        <f>AVERAGE(Výpočty!U33:U35)</f>
        <v>#DIV/0!</v>
      </c>
      <c r="L15" s="37" t="e">
        <f>AVERAGE(Výpočty!V33:V35)</f>
        <v>#DIV/0!</v>
      </c>
      <c r="M15" s="37" t="e">
        <f>AVERAGE(Výpočty!W33:W35)</f>
        <v>#DIV/0!</v>
      </c>
      <c r="N15" s="35" t="e">
        <f>AVERAGE(Výpočty!X33:X35)</f>
        <v>#DIV/0!</v>
      </c>
      <c r="O15" s="37" t="e">
        <f>AVERAGE(Výpočty!Y33:Y35)</f>
        <v>#DIV/0!</v>
      </c>
    </row>
    <row r="16" spans="1:15" x14ac:dyDescent="0.2">
      <c r="A16" s="33" t="str">
        <f>'Vstupy hybridů NIRs'!A36</f>
        <v>H11</v>
      </c>
      <c r="B16" s="34" t="e">
        <f>AVERAGE(Výpočty!E36:E38)</f>
        <v>#DIV/0!</v>
      </c>
      <c r="C16" s="35" t="e">
        <f>AVERAGE(Výpočty!D36:D38)</f>
        <v>#DIV/0!</v>
      </c>
      <c r="D16" s="91" t="e">
        <f>AVERAGE(Výpočty!K36:K38)</f>
        <v>#DIV/0!</v>
      </c>
      <c r="E16" s="87" t="e">
        <f>AVERAGE(Výpočty!L36:L38)</f>
        <v>#DIV/0!</v>
      </c>
      <c r="F16" s="87" t="e">
        <f>AVERAGE(Výpočty!F36:F38)</f>
        <v>#DIV/0!</v>
      </c>
      <c r="G16" s="87" t="e">
        <f>AVERAGE(Výpočty!N36:N38)</f>
        <v>#DIV/0!</v>
      </c>
      <c r="H16" s="87" t="e">
        <f>AVERAGE(Výpočty!P36:P38)</f>
        <v>#DIV/0!</v>
      </c>
      <c r="I16" s="92" t="e">
        <f>AVERAGE(Výpočty!H36:H38)</f>
        <v>#DIV/0!</v>
      </c>
      <c r="J16" s="79" t="e">
        <f>AVERAGE(Výpočty!Q36:Q38)</f>
        <v>#DIV/0!</v>
      </c>
      <c r="K16" s="36" t="e">
        <f>AVERAGE(Výpočty!U36:U38)</f>
        <v>#DIV/0!</v>
      </c>
      <c r="L16" s="37" t="e">
        <f>AVERAGE(Výpočty!V36:V38)</f>
        <v>#DIV/0!</v>
      </c>
      <c r="M16" s="37" t="e">
        <f>AVERAGE(Výpočty!W36:W38)</f>
        <v>#DIV/0!</v>
      </c>
      <c r="N16" s="35" t="e">
        <f>AVERAGE(Výpočty!X36:X38)</f>
        <v>#DIV/0!</v>
      </c>
      <c r="O16" s="37" t="e">
        <f>AVERAGE(Výpočty!Y36:Y38)</f>
        <v>#DIV/0!</v>
      </c>
    </row>
    <row r="17" spans="1:15" x14ac:dyDescent="0.2">
      <c r="A17" s="33" t="str">
        <f>'Vstupy hybridů NIRs'!A39</f>
        <v>H12</v>
      </c>
      <c r="B17" s="34" t="e">
        <f>AVERAGE(Výpočty!E39:E41)</f>
        <v>#DIV/0!</v>
      </c>
      <c r="C17" s="35" t="e">
        <f>AVERAGE(Výpočty!D39:D41)</f>
        <v>#DIV/0!</v>
      </c>
      <c r="D17" s="91" t="e">
        <f>AVERAGE(Výpočty!K39:K41)</f>
        <v>#DIV/0!</v>
      </c>
      <c r="E17" s="87" t="e">
        <f>AVERAGE(Výpočty!L39:L41)</f>
        <v>#DIV/0!</v>
      </c>
      <c r="F17" s="87" t="e">
        <f>AVERAGE(Výpočty!F39:F41)</f>
        <v>#DIV/0!</v>
      </c>
      <c r="G17" s="87" t="e">
        <f>AVERAGE(Výpočty!N39:N41)</f>
        <v>#DIV/0!</v>
      </c>
      <c r="H17" s="87" t="e">
        <f>AVERAGE(Výpočty!P39:P41)</f>
        <v>#DIV/0!</v>
      </c>
      <c r="I17" s="92" t="e">
        <f>AVERAGE(Výpočty!H39:H41)</f>
        <v>#DIV/0!</v>
      </c>
      <c r="J17" s="79" t="e">
        <f>AVERAGE(Výpočty!Q39:Q41)</f>
        <v>#DIV/0!</v>
      </c>
      <c r="K17" s="36" t="e">
        <f>AVERAGE(Výpočty!U39:U41)</f>
        <v>#DIV/0!</v>
      </c>
      <c r="L17" s="37" t="e">
        <f>AVERAGE(Výpočty!V39:V41)</f>
        <v>#DIV/0!</v>
      </c>
      <c r="M17" s="37" t="e">
        <f>AVERAGE(Výpočty!W39:W41)</f>
        <v>#DIV/0!</v>
      </c>
      <c r="N17" s="35" t="e">
        <f>AVERAGE(Výpočty!X39:X41)</f>
        <v>#DIV/0!</v>
      </c>
      <c r="O17" s="37" t="e">
        <f>AVERAGE(Výpočty!Y39:Y41)</f>
        <v>#DIV/0!</v>
      </c>
    </row>
    <row r="18" spans="1:15" x14ac:dyDescent="0.2">
      <c r="A18" s="33" t="str">
        <f>'Vstupy hybridů NIRs'!A42</f>
        <v>H13</v>
      </c>
      <c r="B18" s="34" t="e">
        <f>AVERAGE(Výpočty!E42:E44)</f>
        <v>#DIV/0!</v>
      </c>
      <c r="C18" s="35" t="e">
        <f>AVERAGE(Výpočty!D42:D44)</f>
        <v>#DIV/0!</v>
      </c>
      <c r="D18" s="91" t="e">
        <f>AVERAGE(Výpočty!K42:K44)</f>
        <v>#DIV/0!</v>
      </c>
      <c r="E18" s="87" t="e">
        <f>AVERAGE(Výpočty!L42:L44)</f>
        <v>#DIV/0!</v>
      </c>
      <c r="F18" s="87" t="e">
        <f>AVERAGE(Výpočty!F42:F44)</f>
        <v>#DIV/0!</v>
      </c>
      <c r="G18" s="87" t="e">
        <f>AVERAGE(Výpočty!N42:N44)</f>
        <v>#DIV/0!</v>
      </c>
      <c r="H18" s="87" t="e">
        <f>AVERAGE(Výpočty!P42:P44)</f>
        <v>#DIV/0!</v>
      </c>
      <c r="I18" s="92" t="e">
        <f>AVERAGE(Výpočty!H42:H44)</f>
        <v>#DIV/0!</v>
      </c>
      <c r="J18" s="79" t="e">
        <f>AVERAGE(Výpočty!Q42:Q44)</f>
        <v>#DIV/0!</v>
      </c>
      <c r="K18" s="36" t="e">
        <f>AVERAGE(Výpočty!U42:U44)</f>
        <v>#DIV/0!</v>
      </c>
      <c r="L18" s="37" t="e">
        <f>AVERAGE(Výpočty!V42:V44)</f>
        <v>#DIV/0!</v>
      </c>
      <c r="M18" s="37" t="e">
        <f>AVERAGE(Výpočty!W42:W44)</f>
        <v>#DIV/0!</v>
      </c>
      <c r="N18" s="35" t="e">
        <f>AVERAGE(Výpočty!X42:X44)</f>
        <v>#DIV/0!</v>
      </c>
      <c r="O18" s="37" t="e">
        <f>AVERAGE(Výpočty!Y42:Y44)</f>
        <v>#DIV/0!</v>
      </c>
    </row>
    <row r="19" spans="1:15" x14ac:dyDescent="0.2">
      <c r="A19" s="33" t="str">
        <f>'Vstupy hybridů NIRs'!A45</f>
        <v>H14</v>
      </c>
      <c r="B19" s="34" t="e">
        <f>AVERAGE(Výpočty!E45:E47)</f>
        <v>#DIV/0!</v>
      </c>
      <c r="C19" s="35" t="e">
        <f>AVERAGE(Výpočty!D45:D47)</f>
        <v>#DIV/0!</v>
      </c>
      <c r="D19" s="91" t="e">
        <f>AVERAGE(Výpočty!K45:K47)</f>
        <v>#DIV/0!</v>
      </c>
      <c r="E19" s="87" t="e">
        <f>AVERAGE(Výpočty!L45:L47)</f>
        <v>#DIV/0!</v>
      </c>
      <c r="F19" s="87" t="e">
        <f>AVERAGE(Výpočty!F45:F47)</f>
        <v>#DIV/0!</v>
      </c>
      <c r="G19" s="87" t="e">
        <f>AVERAGE(Výpočty!N45:N47)</f>
        <v>#DIV/0!</v>
      </c>
      <c r="H19" s="87" t="e">
        <f>AVERAGE(Výpočty!P45:P47)</f>
        <v>#DIV/0!</v>
      </c>
      <c r="I19" s="92" t="e">
        <f>AVERAGE(Výpočty!H45:H47)</f>
        <v>#DIV/0!</v>
      </c>
      <c r="J19" s="79" t="e">
        <f>AVERAGE(Výpočty!Q45:Q47)</f>
        <v>#DIV/0!</v>
      </c>
      <c r="K19" s="36" t="e">
        <f>AVERAGE(Výpočty!U45:U47)</f>
        <v>#DIV/0!</v>
      </c>
      <c r="L19" s="37" t="e">
        <f>AVERAGE(Výpočty!V45:V47)</f>
        <v>#DIV/0!</v>
      </c>
      <c r="M19" s="37" t="e">
        <f>AVERAGE(Výpočty!W45:W47)</f>
        <v>#DIV/0!</v>
      </c>
      <c r="N19" s="35" t="e">
        <f>AVERAGE(Výpočty!X45:X47)</f>
        <v>#DIV/0!</v>
      </c>
      <c r="O19" s="37" t="e">
        <f>AVERAGE(Výpočty!Y45:Y47)</f>
        <v>#DIV/0!</v>
      </c>
    </row>
    <row r="20" spans="1:15" x14ac:dyDescent="0.2">
      <c r="A20" s="33" t="str">
        <f>'Vstupy hybridů NIRs'!A48</f>
        <v>H15</v>
      </c>
      <c r="B20" s="34" t="e">
        <f>AVERAGE(Výpočty!E48:E50)</f>
        <v>#DIV/0!</v>
      </c>
      <c r="C20" s="35" t="e">
        <f>AVERAGE(Výpočty!D48:D50)</f>
        <v>#DIV/0!</v>
      </c>
      <c r="D20" s="91" t="e">
        <f>AVERAGE(Výpočty!K48:K50)</f>
        <v>#DIV/0!</v>
      </c>
      <c r="E20" s="87" t="e">
        <f>AVERAGE(Výpočty!L48:L50)</f>
        <v>#DIV/0!</v>
      </c>
      <c r="F20" s="87" t="e">
        <f>AVERAGE(Výpočty!F48:F50)</f>
        <v>#DIV/0!</v>
      </c>
      <c r="G20" s="87" t="e">
        <f>AVERAGE(Výpočty!N48:N50)</f>
        <v>#DIV/0!</v>
      </c>
      <c r="H20" s="87" t="e">
        <f>AVERAGE(Výpočty!P48:P50)</f>
        <v>#DIV/0!</v>
      </c>
      <c r="I20" s="92" t="e">
        <f>AVERAGE(Výpočty!H48:H50)</f>
        <v>#DIV/0!</v>
      </c>
      <c r="J20" s="79" t="e">
        <f>AVERAGE(Výpočty!Q48:Q50)</f>
        <v>#DIV/0!</v>
      </c>
      <c r="K20" s="36" t="e">
        <f>AVERAGE(Výpočty!U48:U50)</f>
        <v>#DIV/0!</v>
      </c>
      <c r="L20" s="37" t="e">
        <f>AVERAGE(Výpočty!V48:V50)</f>
        <v>#DIV/0!</v>
      </c>
      <c r="M20" s="37" t="e">
        <f>AVERAGE(Výpočty!W48:W50)</f>
        <v>#DIV/0!</v>
      </c>
      <c r="N20" s="35" t="e">
        <f>AVERAGE(Výpočty!X48:X50)</f>
        <v>#DIV/0!</v>
      </c>
      <c r="O20" s="37" t="e">
        <f>AVERAGE(Výpočty!Y48:Y50)</f>
        <v>#DIV/0!</v>
      </c>
    </row>
    <row r="21" spans="1:15" x14ac:dyDescent="0.2">
      <c r="A21" s="33" t="str">
        <f>'Vstupy hybridů NIRs'!A51</f>
        <v>H16</v>
      </c>
      <c r="B21" s="34" t="e">
        <f>AVERAGE(Výpočty!E51:E53)</f>
        <v>#DIV/0!</v>
      </c>
      <c r="C21" s="35" t="e">
        <f>AVERAGE(Výpočty!D51:D53)</f>
        <v>#DIV/0!</v>
      </c>
      <c r="D21" s="91" t="e">
        <f>AVERAGE(Výpočty!K51:K53)</f>
        <v>#DIV/0!</v>
      </c>
      <c r="E21" s="87" t="e">
        <f>AVERAGE(Výpočty!L51:L53)</f>
        <v>#DIV/0!</v>
      </c>
      <c r="F21" s="87" t="e">
        <f>AVERAGE(Výpočty!F51:F53)</f>
        <v>#DIV/0!</v>
      </c>
      <c r="G21" s="87" t="e">
        <f>AVERAGE(Výpočty!N51:N53)</f>
        <v>#DIV/0!</v>
      </c>
      <c r="H21" s="87" t="e">
        <f>AVERAGE(Výpočty!P51:P53)</f>
        <v>#DIV/0!</v>
      </c>
      <c r="I21" s="92" t="e">
        <f>AVERAGE(Výpočty!H51:H53)</f>
        <v>#DIV/0!</v>
      </c>
      <c r="J21" s="79" t="e">
        <f>AVERAGE(Výpočty!Q51:Q53)</f>
        <v>#DIV/0!</v>
      </c>
      <c r="K21" s="36" t="e">
        <f>AVERAGE(Výpočty!U51:U53)</f>
        <v>#DIV/0!</v>
      </c>
      <c r="L21" s="37" t="e">
        <f>AVERAGE(Výpočty!V51:V53)</f>
        <v>#DIV/0!</v>
      </c>
      <c r="M21" s="37" t="e">
        <f>AVERAGE(Výpočty!W51:W53)</f>
        <v>#DIV/0!</v>
      </c>
      <c r="N21" s="35" t="e">
        <f>AVERAGE(Výpočty!X51:X53)</f>
        <v>#DIV/0!</v>
      </c>
      <c r="O21" s="37" t="e">
        <f>AVERAGE(Výpočty!Y51:Y53)</f>
        <v>#DIV/0!</v>
      </c>
    </row>
    <row r="22" spans="1:15" x14ac:dyDescent="0.2">
      <c r="A22" s="33" t="str">
        <f>'Vstupy hybridů NIRs'!A54</f>
        <v>H17</v>
      </c>
      <c r="B22" s="34" t="e">
        <f>AVERAGE(Výpočty!E54:E56)</f>
        <v>#DIV/0!</v>
      </c>
      <c r="C22" s="35" t="e">
        <f>AVERAGE(Výpočty!D54:D56)</f>
        <v>#DIV/0!</v>
      </c>
      <c r="D22" s="91" t="e">
        <f>AVERAGE(Výpočty!K54:K56)</f>
        <v>#DIV/0!</v>
      </c>
      <c r="E22" s="87" t="e">
        <f>AVERAGE(Výpočty!L54:L56)</f>
        <v>#DIV/0!</v>
      </c>
      <c r="F22" s="87" t="e">
        <f>AVERAGE(Výpočty!F54:F56)</f>
        <v>#DIV/0!</v>
      </c>
      <c r="G22" s="87" t="e">
        <f>AVERAGE(Výpočty!N54:N56)</f>
        <v>#DIV/0!</v>
      </c>
      <c r="H22" s="87" t="e">
        <f>AVERAGE(Výpočty!P54:P56)</f>
        <v>#DIV/0!</v>
      </c>
      <c r="I22" s="92" t="e">
        <f>AVERAGE(Výpočty!H54:H56)</f>
        <v>#DIV/0!</v>
      </c>
      <c r="J22" s="79" t="e">
        <f>AVERAGE(Výpočty!Q54:Q56)</f>
        <v>#DIV/0!</v>
      </c>
      <c r="K22" s="36" t="e">
        <f>AVERAGE(Výpočty!U54:U56)</f>
        <v>#DIV/0!</v>
      </c>
      <c r="L22" s="37" t="e">
        <f>AVERAGE(Výpočty!V54:V56)</f>
        <v>#DIV/0!</v>
      </c>
      <c r="M22" s="37" t="e">
        <f>AVERAGE(Výpočty!W54:W56)</f>
        <v>#DIV/0!</v>
      </c>
      <c r="N22" s="35" t="e">
        <f>AVERAGE(Výpočty!X54:X56)</f>
        <v>#DIV/0!</v>
      </c>
      <c r="O22" s="37" t="e">
        <f>AVERAGE(Výpočty!Y54:Y56)</f>
        <v>#DIV/0!</v>
      </c>
    </row>
    <row r="23" spans="1:15" x14ac:dyDescent="0.2">
      <c r="A23" s="33" t="str">
        <f>'Vstupy hybridů NIRs'!A57</f>
        <v>H18</v>
      </c>
      <c r="B23" s="34" t="e">
        <f>AVERAGE(Výpočty!E57:E59)</f>
        <v>#DIV/0!</v>
      </c>
      <c r="C23" s="35" t="e">
        <f>AVERAGE(Výpočty!D57:D59)</f>
        <v>#DIV/0!</v>
      </c>
      <c r="D23" s="91" t="e">
        <f>AVERAGE(Výpočty!K57:K59)</f>
        <v>#DIV/0!</v>
      </c>
      <c r="E23" s="87" t="e">
        <f>AVERAGE(Výpočty!L57:L59)</f>
        <v>#DIV/0!</v>
      </c>
      <c r="F23" s="87" t="e">
        <f>AVERAGE(Výpočty!F57:F59)</f>
        <v>#DIV/0!</v>
      </c>
      <c r="G23" s="87" t="e">
        <f>AVERAGE(Výpočty!N57:N59)</f>
        <v>#DIV/0!</v>
      </c>
      <c r="H23" s="87" t="e">
        <f>AVERAGE(Výpočty!P57:P59)</f>
        <v>#DIV/0!</v>
      </c>
      <c r="I23" s="92" t="e">
        <f>AVERAGE(Výpočty!H57:H59)</f>
        <v>#DIV/0!</v>
      </c>
      <c r="J23" s="79" t="e">
        <f>AVERAGE(Výpočty!Q57:Q59)</f>
        <v>#DIV/0!</v>
      </c>
      <c r="K23" s="36" t="e">
        <f>AVERAGE(Výpočty!U57:U59)</f>
        <v>#DIV/0!</v>
      </c>
      <c r="L23" s="37" t="e">
        <f>AVERAGE(Výpočty!V57:V59)</f>
        <v>#DIV/0!</v>
      </c>
      <c r="M23" s="37" t="e">
        <f>AVERAGE(Výpočty!W57:W59)</f>
        <v>#DIV/0!</v>
      </c>
      <c r="N23" s="35" t="e">
        <f>AVERAGE(Výpočty!X57:X59)</f>
        <v>#DIV/0!</v>
      </c>
      <c r="O23" s="37" t="e">
        <f>AVERAGE(Výpočty!Y57:Y59)</f>
        <v>#DIV/0!</v>
      </c>
    </row>
    <row r="24" spans="1:15" x14ac:dyDescent="0.2">
      <c r="A24" s="33" t="str">
        <f>'Vstupy hybridů NIRs'!A60</f>
        <v>H19</v>
      </c>
      <c r="B24" s="34" t="e">
        <f>AVERAGE(Výpočty!E60:E62)</f>
        <v>#DIV/0!</v>
      </c>
      <c r="C24" s="35" t="e">
        <f>AVERAGE(Výpočty!D60:D62)</f>
        <v>#DIV/0!</v>
      </c>
      <c r="D24" s="91" t="e">
        <f>AVERAGE(Výpočty!K60:K62)</f>
        <v>#DIV/0!</v>
      </c>
      <c r="E24" s="87" t="e">
        <f>AVERAGE(Výpočty!L60:L62)</f>
        <v>#DIV/0!</v>
      </c>
      <c r="F24" s="87" t="e">
        <f>AVERAGE(Výpočty!F60:F62)</f>
        <v>#DIV/0!</v>
      </c>
      <c r="G24" s="87" t="e">
        <f>AVERAGE(Výpočty!N60:N62)</f>
        <v>#DIV/0!</v>
      </c>
      <c r="H24" s="87" t="e">
        <f>AVERAGE(Výpočty!P60:P62)</f>
        <v>#DIV/0!</v>
      </c>
      <c r="I24" s="92" t="e">
        <f>AVERAGE(Výpočty!H60:H62)</f>
        <v>#DIV/0!</v>
      </c>
      <c r="J24" s="79" t="e">
        <f>AVERAGE(Výpočty!Q60:Q62)</f>
        <v>#DIV/0!</v>
      </c>
      <c r="K24" s="36" t="e">
        <f>AVERAGE(Výpočty!U60:U62)</f>
        <v>#DIV/0!</v>
      </c>
      <c r="L24" s="37" t="e">
        <f>AVERAGE(Výpočty!V60:V62)</f>
        <v>#DIV/0!</v>
      </c>
      <c r="M24" s="37" t="e">
        <f>AVERAGE(Výpočty!W60:W62)</f>
        <v>#DIV/0!</v>
      </c>
      <c r="N24" s="35" t="e">
        <f>AVERAGE(Výpočty!X60:X62)</f>
        <v>#DIV/0!</v>
      </c>
      <c r="O24" s="37" t="e">
        <f>AVERAGE(Výpočty!Y60:Y62)</f>
        <v>#DIV/0!</v>
      </c>
    </row>
    <row r="25" spans="1:15" ht="13.5" thickBot="1" x14ac:dyDescent="0.25">
      <c r="A25" s="38" t="str">
        <f>'Vstupy hybridů NIRs'!A63</f>
        <v>H20</v>
      </c>
      <c r="B25" s="39" t="e">
        <f>AVERAGE(Výpočty!E63:E65)</f>
        <v>#DIV/0!</v>
      </c>
      <c r="C25" s="40" t="e">
        <f>AVERAGE(Výpočty!D63:D65)</f>
        <v>#DIV/0!</v>
      </c>
      <c r="D25" s="93" t="e">
        <f>AVERAGE(Výpočty!K63:K65)</f>
        <v>#DIV/0!</v>
      </c>
      <c r="E25" s="94" t="e">
        <f>AVERAGE(Výpočty!L63:L65)</f>
        <v>#DIV/0!</v>
      </c>
      <c r="F25" s="94" t="e">
        <f>AVERAGE(Výpočty!F63:F65)</f>
        <v>#DIV/0!</v>
      </c>
      <c r="G25" s="94" t="e">
        <f>AVERAGE(Výpočty!N63:N65)</f>
        <v>#DIV/0!</v>
      </c>
      <c r="H25" s="94" t="e">
        <f>AVERAGE(Výpočty!P63:P65)</f>
        <v>#DIV/0!</v>
      </c>
      <c r="I25" s="95" t="e">
        <f>AVERAGE(Výpočty!H63:H65)</f>
        <v>#DIV/0!</v>
      </c>
      <c r="J25" s="80" t="e">
        <f>AVERAGE(Výpočty!Q63:Q65)</f>
        <v>#DIV/0!</v>
      </c>
      <c r="K25" s="41" t="e">
        <f>AVERAGE(Výpočty!U63:U65)</f>
        <v>#DIV/0!</v>
      </c>
      <c r="L25" s="42" t="e">
        <f>AVERAGE(Výpočty!V63:V65)</f>
        <v>#DIV/0!</v>
      </c>
      <c r="M25" s="42" t="e">
        <f>AVERAGE(Výpočty!W63:W65)</f>
        <v>#DIV/0!</v>
      </c>
      <c r="N25" s="40" t="e">
        <f>AVERAGE(Výpočty!X63:X65)</f>
        <v>#DIV/0!</v>
      </c>
      <c r="O25" s="42" t="e">
        <f>AVERAGE(Výpočty!Y63:Y65)</f>
        <v>#DIV/0!</v>
      </c>
    </row>
  </sheetData>
  <sheetProtection password="A042" sheet="1" objects="1" scenarios="1"/>
  <mergeCells count="8">
    <mergeCell ref="K3:L3"/>
    <mergeCell ref="N3:O4"/>
    <mergeCell ref="A1:D1"/>
    <mergeCell ref="A3:A4"/>
    <mergeCell ref="D3:I3"/>
    <mergeCell ref="B3:B4"/>
    <mergeCell ref="C3:C4"/>
    <mergeCell ref="M3:M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showGridLines="0" zoomScale="90" zoomScaleNormal="90" workbookViewId="0">
      <selection activeCell="A5" sqref="A5:O10"/>
    </sheetView>
  </sheetViews>
  <sheetFormatPr defaultColWidth="11.5703125" defaultRowHeight="12.75" x14ac:dyDescent="0.2"/>
  <cols>
    <col min="1" max="1" width="14.28515625" customWidth="1"/>
    <col min="2" max="3" width="8.42578125" customWidth="1"/>
    <col min="4" max="10" width="7.28515625" customWidth="1"/>
    <col min="11" max="11" width="8.42578125" customWidth="1"/>
    <col min="12" max="12" width="10.7109375" customWidth="1"/>
    <col min="13" max="13" width="9.85546875" customWidth="1"/>
    <col min="14" max="14" width="10.42578125" customWidth="1"/>
    <col min="15" max="15" width="11.85546875" customWidth="1"/>
  </cols>
  <sheetData>
    <row r="1" spans="1:15" x14ac:dyDescent="0.2">
      <c r="A1" s="203" t="str">
        <f>'Průměry hybridů'!A1:D1</f>
        <v xml:space="preserve">Analýza NIR -  (model) 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12.75" customHeight="1" thickBot="1" x14ac:dyDescent="0.25">
      <c r="A3" s="204" t="s">
        <v>4</v>
      </c>
      <c r="B3" s="216" t="s">
        <v>6</v>
      </c>
      <c r="C3" s="218" t="s">
        <v>29</v>
      </c>
      <c r="D3" s="205" t="s">
        <v>30</v>
      </c>
      <c r="E3" s="206"/>
      <c r="F3" s="206"/>
      <c r="G3" s="206"/>
      <c r="H3" s="206"/>
      <c r="I3" s="206"/>
      <c r="J3" s="215"/>
      <c r="K3" s="200" t="s">
        <v>7</v>
      </c>
      <c r="L3" s="201"/>
      <c r="M3" s="212" t="s">
        <v>77</v>
      </c>
      <c r="N3" s="202" t="s">
        <v>32</v>
      </c>
      <c r="O3" s="202"/>
    </row>
    <row r="4" spans="1:15" ht="40.5" customHeight="1" thickBot="1" x14ac:dyDescent="0.25">
      <c r="A4" s="204"/>
      <c r="B4" s="217"/>
      <c r="C4" s="219"/>
      <c r="D4" s="100" t="s">
        <v>59</v>
      </c>
      <c r="E4" s="81" t="s">
        <v>9</v>
      </c>
      <c r="F4" s="82" t="s">
        <v>57</v>
      </c>
      <c r="G4" s="82" t="s">
        <v>37</v>
      </c>
      <c r="H4" s="82" t="s">
        <v>40</v>
      </c>
      <c r="I4" s="82" t="s">
        <v>39</v>
      </c>
      <c r="J4" s="134" t="s">
        <v>10</v>
      </c>
      <c r="K4" s="97" t="s">
        <v>11</v>
      </c>
      <c r="L4" s="18" t="str">
        <f>'Průměry hybridů'!L4</f>
        <v>Strav. vlákniny 69 %</v>
      </c>
      <c r="M4" s="214"/>
      <c r="N4" s="202"/>
      <c r="O4" s="202"/>
    </row>
    <row r="5" spans="1:15" ht="13.5" thickBot="1" x14ac:dyDescent="0.25">
      <c r="A5" s="25"/>
      <c r="B5" s="107" t="s">
        <v>12</v>
      </c>
      <c r="C5" s="133" t="s">
        <v>33</v>
      </c>
      <c r="D5" s="83" t="s">
        <v>12</v>
      </c>
      <c r="E5" s="84" t="s">
        <v>12</v>
      </c>
      <c r="F5" s="85" t="s">
        <v>12</v>
      </c>
      <c r="G5" s="85" t="s">
        <v>12</v>
      </c>
      <c r="H5" s="85" t="s">
        <v>12</v>
      </c>
      <c r="I5" s="85" t="s">
        <v>12</v>
      </c>
      <c r="J5" s="139" t="s">
        <v>12</v>
      </c>
      <c r="K5" s="77" t="s">
        <v>13</v>
      </c>
      <c r="L5" s="152" t="s">
        <v>13</v>
      </c>
      <c r="M5" s="155" t="s">
        <v>80</v>
      </c>
      <c r="N5" s="153" t="s">
        <v>73</v>
      </c>
      <c r="O5" s="28" t="s">
        <v>35</v>
      </c>
    </row>
    <row r="6" spans="1:15" x14ac:dyDescent="0.2">
      <c r="A6" s="24" t="str">
        <f>'Průměry hybridů'!A6</f>
        <v>V 1</v>
      </c>
      <c r="B6" s="108">
        <f>IF(ISNUMBER('Průměry hybridů'!B6),'Průměry hybridů'!B6,"")</f>
        <v>30.64</v>
      </c>
      <c r="C6" s="135">
        <f>IF(ISNUMBER('Průměry hybridů'!C6),'Průměry hybridů'!C6,"")</f>
        <v>3.4960239999999998</v>
      </c>
      <c r="D6" s="88">
        <f>IF(ISNUMBER('Průměry hybridů'!D6),'Průměry hybridů'!D6,"")</f>
        <v>25.99</v>
      </c>
      <c r="E6" s="89">
        <f>IF(ISNUMBER('Průměry hybridů'!E6),'Průměry hybridů'!E6,"")</f>
        <v>38.270000000000003</v>
      </c>
      <c r="F6" s="89">
        <f>IF(ISNUMBER('Průměry hybridů'!F6),'Průměry hybridů'!F6,"")</f>
        <v>32.22</v>
      </c>
      <c r="G6" s="89">
        <f>IF(ISNUMBER('Průměry hybridů'!G6),'Průměry hybridů'!G6,"")</f>
        <v>6.78</v>
      </c>
      <c r="H6" s="89">
        <f>IF(ISNUMBER('Průměry hybridů'!H6),'Průměry hybridů'!H6,"")</f>
        <v>4.5</v>
      </c>
      <c r="I6" s="89">
        <f>IF(ISNUMBER('Průměry hybridů'!I6),'Průměry hybridů'!I6,"")</f>
        <v>60.509699999999988</v>
      </c>
      <c r="J6" s="90">
        <f>IF(ISNUMBER('Průměry hybridů'!J6),'Průměry hybridů'!J6,"")</f>
        <v>55</v>
      </c>
      <c r="K6" s="78">
        <f>IF(ISNUMBER('Průměry hybridů'!K6),'Průměry hybridů'!K6,"")</f>
        <v>6.2924836300850231</v>
      </c>
      <c r="L6" s="32">
        <f>IF(ISNUMBER('Průměry hybridů'!L6),'Průměry hybridů'!L6,"")</f>
        <v>6.6980010751719163</v>
      </c>
      <c r="M6" s="154">
        <f>IF(ISNUMBER('Průměry hybridů'!M6),'Průměry hybridů'!M6,"")</f>
        <v>354.20589582999992</v>
      </c>
      <c r="N6" s="30">
        <f>IF(ISNUMBER('Průměry hybridů'!N6),'Průměry hybridů'!N6,"")</f>
        <v>6.9396447288278749</v>
      </c>
      <c r="O6" s="32">
        <f>IF(ISNUMBER('Průměry hybridů'!O6),'Průměry hybridů'!O6,"")</f>
        <v>1985.0106088596287</v>
      </c>
    </row>
    <row r="7" spans="1:15" x14ac:dyDescent="0.2">
      <c r="A7" s="33" t="str">
        <f>'Průměry hybridů'!A7</f>
        <v>V 2</v>
      </c>
      <c r="B7" s="109">
        <f>IF(ISNUMBER('Průměry hybridů'!B7),'Průměry hybridů'!B7,"")</f>
        <v>30.64</v>
      </c>
      <c r="C7" s="136">
        <f>IF(ISNUMBER('Průměry hybridů'!C7),'Průměry hybridů'!C7,"")</f>
        <v>3.4960239999999998</v>
      </c>
      <c r="D7" s="91">
        <f>IF(ISNUMBER('Průměry hybridů'!D7),'Průměry hybridů'!D7,"")</f>
        <v>25.99</v>
      </c>
      <c r="E7" s="87">
        <f>IF(ISNUMBER('Průměry hybridů'!E7),'Průměry hybridů'!E7,"")</f>
        <v>38.270000000000003</v>
      </c>
      <c r="F7" s="87">
        <f>IF(ISNUMBER('Průměry hybridů'!F7),'Průměry hybridů'!F7,"")</f>
        <v>32.22</v>
      </c>
      <c r="G7" s="87">
        <f>IF(ISNUMBER('Průměry hybridů'!G7),'Průměry hybridů'!G7,"")</f>
        <v>6.78</v>
      </c>
      <c r="H7" s="87">
        <f>IF(ISNUMBER('Průměry hybridů'!H7),'Průměry hybridů'!H7,"")</f>
        <v>4.5</v>
      </c>
      <c r="I7" s="87">
        <f>IF(ISNUMBER('Průměry hybridů'!I7),'Průměry hybridů'!I7,"")</f>
        <v>60.509699999999988</v>
      </c>
      <c r="J7" s="92">
        <f>IF(ISNUMBER('Průměry hybridů'!J7),'Průměry hybridů'!J7,"")</f>
        <v>65</v>
      </c>
      <c r="K7" s="79">
        <f>IF(ISNUMBER('Průměry hybridů'!K7),'Průměry hybridů'!K7,"")</f>
        <v>6.5813504112353343</v>
      </c>
      <c r="L7" s="37">
        <f>IF(ISNUMBER('Průměry hybridů'!L7),'Průměry hybridů'!L7,"")</f>
        <v>6.6980010751719163</v>
      </c>
      <c r="M7" s="37">
        <f>IF(ISNUMBER('Průměry hybridů'!M7),'Průměry hybridů'!M7,"")</f>
        <v>354.20589582999992</v>
      </c>
      <c r="N7" s="35">
        <f>IF(ISNUMBER('Průměry hybridů'!N7),'Průměry hybridů'!N7,"")</f>
        <v>7.2582205016052361</v>
      </c>
      <c r="O7" s="37">
        <f>IF(ISNUMBER('Průměry hybridů'!O7),'Průměry hybridů'!O7,"")</f>
        <v>2076.135776414932</v>
      </c>
    </row>
    <row r="8" spans="1:15" x14ac:dyDescent="0.2">
      <c r="A8" s="33" t="str">
        <f>'Průměry hybridů'!A8</f>
        <v>V 3</v>
      </c>
      <c r="B8" s="109">
        <f>IF(ISNUMBER('Průměry hybridů'!B8),'Průměry hybridů'!B8,"")</f>
        <v>30.64</v>
      </c>
      <c r="C8" s="136">
        <f>IF(ISNUMBER('Průměry hybridů'!C8),'Průměry hybridů'!C8,"")</f>
        <v>3.4960239999999998</v>
      </c>
      <c r="D8" s="91">
        <f>IF(ISNUMBER('Průměry hybridů'!D8),'Průměry hybridů'!D8,"")</f>
        <v>25.99</v>
      </c>
      <c r="E8" s="87">
        <f>IF(ISNUMBER('Průměry hybridů'!E8),'Průměry hybridů'!E8,"")</f>
        <v>38.270000000000003</v>
      </c>
      <c r="F8" s="87">
        <f>IF(ISNUMBER('Průměry hybridů'!F8),'Průměry hybridů'!F8,"")</f>
        <v>32.22</v>
      </c>
      <c r="G8" s="87">
        <f>IF(ISNUMBER('Průměry hybridů'!G8),'Průměry hybridů'!G8,"")</f>
        <v>6.78</v>
      </c>
      <c r="H8" s="87">
        <f>IF(ISNUMBER('Průměry hybridů'!H8),'Průměry hybridů'!H8,"")</f>
        <v>4.5</v>
      </c>
      <c r="I8" s="87">
        <f>IF(ISNUMBER('Průměry hybridů'!I8),'Průměry hybridů'!I8,"")</f>
        <v>60.509699999999988</v>
      </c>
      <c r="J8" s="92">
        <f>IF(ISNUMBER('Průměry hybridů'!J8),'Průměry hybridů'!J8,"")</f>
        <v>45</v>
      </c>
      <c r="K8" s="79">
        <f>IF(ISNUMBER('Průměry hybridů'!K8),'Průměry hybridů'!K8,"")</f>
        <v>6.0075595327792009</v>
      </c>
      <c r="L8" s="37">
        <f>IF(ISNUMBER('Průměry hybridů'!L8),'Průměry hybridů'!L8,"")</f>
        <v>6.6980010751719163</v>
      </c>
      <c r="M8" s="37">
        <f>IF(ISNUMBER('Průměry hybridů'!M8),'Průměry hybridů'!M8,"")</f>
        <v>354.20589582999992</v>
      </c>
      <c r="N8" s="35">
        <f>IF(ISNUMBER('Průměry hybridů'!N8),'Průměry hybridů'!N8,"")</f>
        <v>6.6254171318690451</v>
      </c>
      <c r="O8" s="37">
        <f>IF(ISNUMBER('Průměry hybridů'!O8),'Průměry hybridů'!O8,"")</f>
        <v>1895.1291901511674</v>
      </c>
    </row>
    <row r="9" spans="1:15" x14ac:dyDescent="0.2">
      <c r="A9" s="33" t="str">
        <f>'Průměry hybridů'!A9</f>
        <v>V 4</v>
      </c>
      <c r="B9" s="109">
        <f>IF(ISNUMBER('Průměry hybridů'!B9),'Průměry hybridů'!B9,"")</f>
        <v>30.64</v>
      </c>
      <c r="C9" s="136">
        <f>IF(ISNUMBER('Průměry hybridů'!C9),'Průměry hybridů'!C9,"")</f>
        <v>4.5960000000000001</v>
      </c>
      <c r="D9" s="91">
        <f>IF(ISNUMBER('Průměry hybridů'!D9),'Průměry hybridů'!D9,"")</f>
        <v>25.99</v>
      </c>
      <c r="E9" s="87">
        <f>IF(ISNUMBER('Průměry hybridů'!E9),'Průměry hybridů'!E9,"")</f>
        <v>38.270000000000003</v>
      </c>
      <c r="F9" s="87">
        <f>IF(ISNUMBER('Průměry hybridů'!F9),'Průměry hybridů'!F9,"")</f>
        <v>32.22</v>
      </c>
      <c r="G9" s="87">
        <f>IF(ISNUMBER('Průměry hybridů'!G9),'Průměry hybridů'!G9,"")</f>
        <v>6.78</v>
      </c>
      <c r="H9" s="87">
        <f>IF(ISNUMBER('Průměry hybridů'!H9),'Průměry hybridů'!H9,"")</f>
        <v>4.5</v>
      </c>
      <c r="I9" s="87">
        <f>IF(ISNUMBER('Průměry hybridů'!I9),'Průměry hybridů'!I9,"")</f>
        <v>60.509699999999988</v>
      </c>
      <c r="J9" s="92">
        <f>IF(ISNUMBER('Průměry hybridů'!J9),'Průměry hybridů'!J9,"")</f>
        <v>55</v>
      </c>
      <c r="K9" s="79">
        <f>IF(ISNUMBER('Průměry hybridů'!K9),'Průměry hybridů'!K9,"")</f>
        <v>6.2924836300850231</v>
      </c>
      <c r="L9" s="37">
        <f>IF(ISNUMBER('Průměry hybridů'!L9),'Průměry hybridů'!L9,"")</f>
        <v>6.6980010751719163</v>
      </c>
      <c r="M9" s="37">
        <f>IF(ISNUMBER('Průměry hybridů'!M9),'Průměry hybridů'!M9,"")</f>
        <v>354.20589582999992</v>
      </c>
      <c r="N9" s="35">
        <f>IF(ISNUMBER('Průměry hybridů'!N9),'Průměry hybridů'!N9,"")</f>
        <v>9.1231087583188533</v>
      </c>
      <c r="O9" s="37">
        <f>IF(ISNUMBER('Průměry hybridů'!O9),'Průměry hybridů'!O9,"")</f>
        <v>1985.0106088596287</v>
      </c>
    </row>
    <row r="10" spans="1:15" x14ac:dyDescent="0.2">
      <c r="A10" s="33" t="str">
        <f>'Průměry hybridů'!A10</f>
        <v>V5</v>
      </c>
      <c r="B10" s="109">
        <f>IF(ISNUMBER('Průměry hybridů'!B10),'Průměry hybridů'!B10,"")</f>
        <v>30.64</v>
      </c>
      <c r="C10" s="136">
        <f>IF(ISNUMBER('Průměry hybridů'!C10),'Průměry hybridů'!C10,"")</f>
        <v>2.1448</v>
      </c>
      <c r="D10" s="91">
        <f>IF(ISNUMBER('Průměry hybridů'!D10),'Průměry hybridů'!D10,"")</f>
        <v>25.99</v>
      </c>
      <c r="E10" s="87">
        <f>IF(ISNUMBER('Průměry hybridů'!E10),'Průměry hybridů'!E10,"")</f>
        <v>38.270000000000003</v>
      </c>
      <c r="F10" s="87">
        <f>IF(ISNUMBER('Průměry hybridů'!F10),'Průměry hybridů'!F10,"")</f>
        <v>32.22</v>
      </c>
      <c r="G10" s="87">
        <f>IF(ISNUMBER('Průměry hybridů'!G10),'Průměry hybridů'!G10,"")</f>
        <v>6.78</v>
      </c>
      <c r="H10" s="87">
        <f>IF(ISNUMBER('Průměry hybridů'!H10),'Průměry hybridů'!H10,"")</f>
        <v>4.5</v>
      </c>
      <c r="I10" s="87">
        <f>IF(ISNUMBER('Průměry hybridů'!I10),'Průměry hybridů'!I10,"")</f>
        <v>60.509699999999988</v>
      </c>
      <c r="J10" s="92">
        <f>IF(ISNUMBER('Průměry hybridů'!J10),'Průměry hybridů'!J10,"")</f>
        <v>55</v>
      </c>
      <c r="K10" s="79">
        <f>IF(ISNUMBER('Průměry hybridů'!K10),'Průměry hybridů'!K10,"")</f>
        <v>6.2924836300850231</v>
      </c>
      <c r="L10" s="37">
        <f>IF(ISNUMBER('Průměry hybridů'!L10),'Průměry hybridů'!L10,"")</f>
        <v>6.6980010751719163</v>
      </c>
      <c r="M10" s="37">
        <f>IF(ISNUMBER('Průměry hybridů'!M10),'Průměry hybridů'!M10,"")</f>
        <v>354.20589582999992</v>
      </c>
      <c r="N10" s="35">
        <f>IF(ISNUMBER('Průměry hybridů'!N10),'Průměry hybridů'!N10,"")</f>
        <v>4.2574507538821322</v>
      </c>
      <c r="O10" s="37">
        <f>IF(ISNUMBER('Průměry hybridů'!O10),'Průměry hybridů'!O10,"")</f>
        <v>1985.0106088596287</v>
      </c>
    </row>
    <row r="11" spans="1:15" x14ac:dyDescent="0.2">
      <c r="A11" s="33" t="str">
        <f>'Průměry hybridů'!A11</f>
        <v>H6</v>
      </c>
      <c r="B11" s="109" t="str">
        <f>IF(ISNUMBER('Průměry hybridů'!B11),'Průměry hybridů'!B11,"")</f>
        <v/>
      </c>
      <c r="C11" s="136" t="str">
        <f>IF(ISNUMBER('Průměry hybridů'!C11),'Průměry hybridů'!C11,"")</f>
        <v/>
      </c>
      <c r="D11" s="91" t="str">
        <f>IF(ISNUMBER('Průměry hybridů'!D11),'Průměry hybridů'!D11,"")</f>
        <v/>
      </c>
      <c r="E11" s="87" t="str">
        <f>IF(ISNUMBER('Průměry hybridů'!E11),'Průměry hybridů'!E11,"")</f>
        <v/>
      </c>
      <c r="F11" s="87" t="str">
        <f>IF(ISNUMBER('Průměry hybridů'!F11),'Průměry hybridů'!F11,"")</f>
        <v/>
      </c>
      <c r="G11" s="87" t="str">
        <f>IF(ISNUMBER('Průměry hybridů'!G11),'Průměry hybridů'!G11,"")</f>
        <v/>
      </c>
      <c r="H11" s="87" t="str">
        <f>IF(ISNUMBER('Průměry hybridů'!H11),'Průměry hybridů'!H11,"")</f>
        <v/>
      </c>
      <c r="I11" s="87" t="str">
        <f>IF(ISNUMBER('Průměry hybridů'!I11),'Průměry hybridů'!I11,"")</f>
        <v/>
      </c>
      <c r="J11" s="92" t="str">
        <f>IF(ISNUMBER('Průměry hybridů'!J11),'Průměry hybridů'!J11,"")</f>
        <v/>
      </c>
      <c r="K11" s="79" t="str">
        <f>IF(ISNUMBER('Průměry hybridů'!K11),'Průměry hybridů'!K11,"")</f>
        <v/>
      </c>
      <c r="L11" s="37" t="str">
        <f>IF(ISNUMBER('Průměry hybridů'!L11),'Průměry hybridů'!L11,"")</f>
        <v/>
      </c>
      <c r="M11" s="37" t="str">
        <f>IF(ISNUMBER('Průměry hybridů'!M11),'Průměry hybridů'!M11,"")</f>
        <v/>
      </c>
      <c r="N11" s="35" t="str">
        <f>IF(ISNUMBER('Průměry hybridů'!N11),'Průměry hybridů'!N11,"")</f>
        <v/>
      </c>
      <c r="O11" s="37" t="str">
        <f>IF(ISNUMBER('Průměry hybridů'!O11),'Průměry hybridů'!O11,"")</f>
        <v/>
      </c>
    </row>
    <row r="12" spans="1:15" x14ac:dyDescent="0.2">
      <c r="A12" s="33" t="str">
        <f>'Průměry hybridů'!A12</f>
        <v>H7</v>
      </c>
      <c r="B12" s="109" t="str">
        <f>IF(ISNUMBER('Průměry hybridů'!B12),'Průměry hybridů'!B12,"")</f>
        <v/>
      </c>
      <c r="C12" s="136" t="str">
        <f>IF(ISNUMBER('Průměry hybridů'!C12),'Průměry hybridů'!C12,"")</f>
        <v/>
      </c>
      <c r="D12" s="91" t="str">
        <f>IF(ISNUMBER('Průměry hybridů'!D12),'Průměry hybridů'!D12,"")</f>
        <v/>
      </c>
      <c r="E12" s="87" t="str">
        <f>IF(ISNUMBER('Průměry hybridů'!E12),'Průměry hybridů'!E12,"")</f>
        <v/>
      </c>
      <c r="F12" s="87" t="str">
        <f>IF(ISNUMBER('Průměry hybridů'!F12),'Průměry hybridů'!F12,"")</f>
        <v/>
      </c>
      <c r="G12" s="87" t="str">
        <f>IF(ISNUMBER('Průměry hybridů'!G12),'Průměry hybridů'!G12,"")</f>
        <v/>
      </c>
      <c r="H12" s="87" t="str">
        <f>IF(ISNUMBER('Průměry hybridů'!H12),'Průměry hybridů'!H12,"")</f>
        <v/>
      </c>
      <c r="I12" s="87" t="str">
        <f>IF(ISNUMBER('Průměry hybridů'!I12),'Průměry hybridů'!I12,"")</f>
        <v/>
      </c>
      <c r="J12" s="92" t="str">
        <f>IF(ISNUMBER('Průměry hybridů'!J12),'Průměry hybridů'!J12,"")</f>
        <v/>
      </c>
      <c r="K12" s="79" t="str">
        <f>IF(ISNUMBER('Průměry hybridů'!K12),'Průměry hybridů'!K12,"")</f>
        <v/>
      </c>
      <c r="L12" s="37" t="str">
        <f>IF(ISNUMBER('Průměry hybridů'!L12),'Průměry hybridů'!L12,"")</f>
        <v/>
      </c>
      <c r="M12" s="37" t="str">
        <f>IF(ISNUMBER('Průměry hybridů'!M12),'Průměry hybridů'!M12,"")</f>
        <v/>
      </c>
      <c r="N12" s="35" t="str">
        <f>IF(ISNUMBER('Průměry hybridů'!N12),'Průměry hybridů'!N12,"")</f>
        <v/>
      </c>
      <c r="O12" s="37" t="str">
        <f>IF(ISNUMBER('Průměry hybridů'!O12),'Průměry hybridů'!O12,"")</f>
        <v/>
      </c>
    </row>
    <row r="13" spans="1:15" x14ac:dyDescent="0.2">
      <c r="A13" s="33" t="str">
        <f>'Průměry hybridů'!A13</f>
        <v>H8</v>
      </c>
      <c r="B13" s="109" t="str">
        <f>IF(ISNUMBER('Průměry hybridů'!B13),'Průměry hybridů'!B13,"")</f>
        <v/>
      </c>
      <c r="C13" s="136" t="str">
        <f>IF(ISNUMBER('Průměry hybridů'!C13),'Průměry hybridů'!C13,"")</f>
        <v/>
      </c>
      <c r="D13" s="91" t="str">
        <f>IF(ISNUMBER('Průměry hybridů'!D13),'Průměry hybridů'!D13,"")</f>
        <v/>
      </c>
      <c r="E13" s="87" t="str">
        <f>IF(ISNUMBER('Průměry hybridů'!E13),'Průměry hybridů'!E13,"")</f>
        <v/>
      </c>
      <c r="F13" s="87" t="str">
        <f>IF(ISNUMBER('Průměry hybridů'!F13),'Průměry hybridů'!F13,"")</f>
        <v/>
      </c>
      <c r="G13" s="87" t="str">
        <f>IF(ISNUMBER('Průměry hybridů'!G13),'Průměry hybridů'!G13,"")</f>
        <v/>
      </c>
      <c r="H13" s="87" t="str">
        <f>IF(ISNUMBER('Průměry hybridů'!H13),'Průměry hybridů'!H13,"")</f>
        <v/>
      </c>
      <c r="I13" s="87" t="str">
        <f>IF(ISNUMBER('Průměry hybridů'!I13),'Průměry hybridů'!I13,"")</f>
        <v/>
      </c>
      <c r="J13" s="92" t="str">
        <f>IF(ISNUMBER('Průměry hybridů'!J13),'Průměry hybridů'!J13,"")</f>
        <v/>
      </c>
      <c r="K13" s="79" t="str">
        <f>IF(ISNUMBER('Průměry hybridů'!K13),'Průměry hybridů'!K13,"")</f>
        <v/>
      </c>
      <c r="L13" s="37" t="str">
        <f>IF(ISNUMBER('Průměry hybridů'!L13),'Průměry hybridů'!L13,"")</f>
        <v/>
      </c>
      <c r="M13" s="37" t="str">
        <f>IF(ISNUMBER('Průměry hybridů'!M13),'Průměry hybridů'!M13,"")</f>
        <v/>
      </c>
      <c r="N13" s="35" t="str">
        <f>IF(ISNUMBER('Průměry hybridů'!N13),'Průměry hybridů'!N13,"")</f>
        <v/>
      </c>
      <c r="O13" s="37" t="str">
        <f>IF(ISNUMBER('Průměry hybridů'!O13),'Průměry hybridů'!O13,"")</f>
        <v/>
      </c>
    </row>
    <row r="14" spans="1:15" x14ac:dyDescent="0.2">
      <c r="A14" s="33" t="str">
        <f>'Průměry hybridů'!A14</f>
        <v>H9</v>
      </c>
      <c r="B14" s="109" t="str">
        <f>IF(ISNUMBER('Průměry hybridů'!B14),'Průměry hybridů'!B14,"")</f>
        <v/>
      </c>
      <c r="C14" s="136" t="str">
        <f>IF(ISNUMBER('Průměry hybridů'!C14),'Průměry hybridů'!C14,"")</f>
        <v/>
      </c>
      <c r="D14" s="91" t="str">
        <f>IF(ISNUMBER('Průměry hybridů'!D14),'Průměry hybridů'!D14,"")</f>
        <v/>
      </c>
      <c r="E14" s="87" t="str">
        <f>IF(ISNUMBER('Průměry hybridů'!E14),'Průměry hybridů'!E14,"")</f>
        <v/>
      </c>
      <c r="F14" s="87" t="str">
        <f>IF(ISNUMBER('Průměry hybridů'!F14),'Průměry hybridů'!F14,"")</f>
        <v/>
      </c>
      <c r="G14" s="87" t="str">
        <f>IF(ISNUMBER('Průměry hybridů'!G14),'Průměry hybridů'!G14,"")</f>
        <v/>
      </c>
      <c r="H14" s="87" t="str">
        <f>IF(ISNUMBER('Průměry hybridů'!H14),'Průměry hybridů'!H14,"")</f>
        <v/>
      </c>
      <c r="I14" s="87" t="str">
        <f>IF(ISNUMBER('Průměry hybridů'!I14),'Průměry hybridů'!I14,"")</f>
        <v/>
      </c>
      <c r="J14" s="92" t="str">
        <f>IF(ISNUMBER('Průměry hybridů'!J14),'Průměry hybridů'!J14,"")</f>
        <v/>
      </c>
      <c r="K14" s="79" t="str">
        <f>IF(ISNUMBER('Průměry hybridů'!K14),'Průměry hybridů'!K14,"")</f>
        <v/>
      </c>
      <c r="L14" s="37" t="str">
        <f>IF(ISNUMBER('Průměry hybridů'!L14),'Průměry hybridů'!L14,"")</f>
        <v/>
      </c>
      <c r="M14" s="37" t="str">
        <f>IF(ISNUMBER('Průměry hybridů'!M14),'Průměry hybridů'!M14,"")</f>
        <v/>
      </c>
      <c r="N14" s="35" t="str">
        <f>IF(ISNUMBER('Průměry hybridů'!N14),'Průměry hybridů'!N14,"")</f>
        <v/>
      </c>
      <c r="O14" s="37" t="str">
        <f>IF(ISNUMBER('Průměry hybridů'!O14),'Průměry hybridů'!O14,"")</f>
        <v/>
      </c>
    </row>
    <row r="15" spans="1:15" x14ac:dyDescent="0.2">
      <c r="A15" s="33" t="str">
        <f>'Průměry hybridů'!A15</f>
        <v>H10</v>
      </c>
      <c r="B15" s="109" t="str">
        <f>IF(ISNUMBER('Průměry hybridů'!B15),'Průměry hybridů'!B15,"")</f>
        <v/>
      </c>
      <c r="C15" s="136" t="str">
        <f>IF(ISNUMBER('Průměry hybridů'!C15),'Průměry hybridů'!C15,"")</f>
        <v/>
      </c>
      <c r="D15" s="91" t="str">
        <f>IF(ISNUMBER('Průměry hybridů'!D15),'Průměry hybridů'!D15,"")</f>
        <v/>
      </c>
      <c r="E15" s="87" t="str">
        <f>IF(ISNUMBER('Průměry hybridů'!E15),'Průměry hybridů'!E15,"")</f>
        <v/>
      </c>
      <c r="F15" s="87" t="str">
        <f>IF(ISNUMBER('Průměry hybridů'!F15),'Průměry hybridů'!F15,"")</f>
        <v/>
      </c>
      <c r="G15" s="87" t="str">
        <f>IF(ISNUMBER('Průměry hybridů'!G15),'Průměry hybridů'!G15,"")</f>
        <v/>
      </c>
      <c r="H15" s="87" t="str">
        <f>IF(ISNUMBER('Průměry hybridů'!H15),'Průměry hybridů'!H15,"")</f>
        <v/>
      </c>
      <c r="I15" s="87" t="str">
        <f>IF(ISNUMBER('Průměry hybridů'!I15),'Průměry hybridů'!I15,"")</f>
        <v/>
      </c>
      <c r="J15" s="92" t="str">
        <f>IF(ISNUMBER('Průměry hybridů'!J15),'Průměry hybridů'!J15,"")</f>
        <v/>
      </c>
      <c r="K15" s="79" t="str">
        <f>IF(ISNUMBER('Průměry hybridů'!K15),'Průměry hybridů'!K15,"")</f>
        <v/>
      </c>
      <c r="L15" s="37" t="str">
        <f>IF(ISNUMBER('Průměry hybridů'!L15),'Průměry hybridů'!L15,"")</f>
        <v/>
      </c>
      <c r="M15" s="37" t="str">
        <f>IF(ISNUMBER('Průměry hybridů'!M15),'Průměry hybridů'!M15,"")</f>
        <v/>
      </c>
      <c r="N15" s="35" t="str">
        <f>IF(ISNUMBER('Průměry hybridů'!N15),'Průměry hybridů'!N15,"")</f>
        <v/>
      </c>
      <c r="O15" s="37" t="str">
        <f>IF(ISNUMBER('Průměry hybridů'!O15),'Průměry hybridů'!O15,"")</f>
        <v/>
      </c>
    </row>
    <row r="16" spans="1:15" x14ac:dyDescent="0.2">
      <c r="A16" s="33" t="str">
        <f>'Průměry hybridů'!A16</f>
        <v>H11</v>
      </c>
      <c r="B16" s="109" t="str">
        <f>IF(ISNUMBER('Průměry hybridů'!B16),'Průměry hybridů'!B16,"")</f>
        <v/>
      </c>
      <c r="C16" s="136" t="str">
        <f>IF(ISNUMBER('Průměry hybridů'!C16),'Průměry hybridů'!C16,"")</f>
        <v/>
      </c>
      <c r="D16" s="91" t="str">
        <f>IF(ISNUMBER('Průměry hybridů'!D16),'Průměry hybridů'!D16,"")</f>
        <v/>
      </c>
      <c r="E16" s="87" t="str">
        <f>IF(ISNUMBER('Průměry hybridů'!E16),'Průměry hybridů'!E16,"")</f>
        <v/>
      </c>
      <c r="F16" s="87" t="str">
        <f>IF(ISNUMBER('Průměry hybridů'!F16),'Průměry hybridů'!F16,"")</f>
        <v/>
      </c>
      <c r="G16" s="87" t="str">
        <f>IF(ISNUMBER('Průměry hybridů'!G16),'Průměry hybridů'!G16,"")</f>
        <v/>
      </c>
      <c r="H16" s="87" t="str">
        <f>IF(ISNUMBER('Průměry hybridů'!H16),'Průměry hybridů'!H16,"")</f>
        <v/>
      </c>
      <c r="I16" s="87" t="str">
        <f>IF(ISNUMBER('Průměry hybridů'!I16),'Průměry hybridů'!I16,"")</f>
        <v/>
      </c>
      <c r="J16" s="92" t="str">
        <f>IF(ISNUMBER('Průměry hybridů'!J16),'Průměry hybridů'!J16,"")</f>
        <v/>
      </c>
      <c r="K16" s="79" t="str">
        <f>IF(ISNUMBER('Průměry hybridů'!K16),'Průměry hybridů'!K16,"")</f>
        <v/>
      </c>
      <c r="L16" s="37" t="str">
        <f>IF(ISNUMBER('Průměry hybridů'!L16),'Průměry hybridů'!L16,"")</f>
        <v/>
      </c>
      <c r="M16" s="37" t="str">
        <f>IF(ISNUMBER('Průměry hybridů'!M16),'Průměry hybridů'!M16,"")</f>
        <v/>
      </c>
      <c r="N16" s="35" t="str">
        <f>IF(ISNUMBER('Průměry hybridů'!N16),'Průměry hybridů'!N16,"")</f>
        <v/>
      </c>
      <c r="O16" s="37" t="str">
        <f>IF(ISNUMBER('Průměry hybridů'!O16),'Průměry hybridů'!O16,"")</f>
        <v/>
      </c>
    </row>
    <row r="17" spans="1:15" x14ac:dyDescent="0.2">
      <c r="A17" s="33" t="str">
        <f>'Průměry hybridů'!A17</f>
        <v>H12</v>
      </c>
      <c r="B17" s="109" t="str">
        <f>IF(ISNUMBER('Průměry hybridů'!B17),'Průměry hybridů'!B17,"")</f>
        <v/>
      </c>
      <c r="C17" s="136" t="str">
        <f>IF(ISNUMBER('Průměry hybridů'!C17),'Průměry hybridů'!C17,"")</f>
        <v/>
      </c>
      <c r="D17" s="91" t="str">
        <f>IF(ISNUMBER('Průměry hybridů'!D17),'Průměry hybridů'!D17,"")</f>
        <v/>
      </c>
      <c r="E17" s="87" t="str">
        <f>IF(ISNUMBER('Průměry hybridů'!E17),'Průměry hybridů'!E17,"")</f>
        <v/>
      </c>
      <c r="F17" s="87" t="str">
        <f>IF(ISNUMBER('Průměry hybridů'!F17),'Průměry hybridů'!F17,"")</f>
        <v/>
      </c>
      <c r="G17" s="87" t="str">
        <f>IF(ISNUMBER('Průměry hybridů'!G17),'Průměry hybridů'!G17,"")</f>
        <v/>
      </c>
      <c r="H17" s="87" t="str">
        <f>IF(ISNUMBER('Průměry hybridů'!H17),'Průměry hybridů'!H17,"")</f>
        <v/>
      </c>
      <c r="I17" s="87" t="str">
        <f>IF(ISNUMBER('Průměry hybridů'!I17),'Průměry hybridů'!I17,"")</f>
        <v/>
      </c>
      <c r="J17" s="92" t="str">
        <f>IF(ISNUMBER('Průměry hybridů'!J17),'Průměry hybridů'!J17,"")</f>
        <v/>
      </c>
      <c r="K17" s="79" t="str">
        <f>IF(ISNUMBER('Průměry hybridů'!K17),'Průměry hybridů'!K17,"")</f>
        <v/>
      </c>
      <c r="L17" s="37" t="str">
        <f>IF(ISNUMBER('Průměry hybridů'!L17),'Průměry hybridů'!L17,"")</f>
        <v/>
      </c>
      <c r="M17" s="37" t="str">
        <f>IF(ISNUMBER('Průměry hybridů'!M17),'Průměry hybridů'!M17,"")</f>
        <v/>
      </c>
      <c r="N17" s="35" t="str">
        <f>IF(ISNUMBER('Průměry hybridů'!N17),'Průměry hybridů'!N17,"")</f>
        <v/>
      </c>
      <c r="O17" s="37" t="str">
        <f>IF(ISNUMBER('Průměry hybridů'!O17),'Průměry hybridů'!O17,"")</f>
        <v/>
      </c>
    </row>
    <row r="18" spans="1:15" x14ac:dyDescent="0.2">
      <c r="A18" s="33" t="str">
        <f>'Průměry hybridů'!A18</f>
        <v>H13</v>
      </c>
      <c r="B18" s="109" t="str">
        <f>IF(ISNUMBER('Průměry hybridů'!B18),'Průměry hybridů'!B18,"")</f>
        <v/>
      </c>
      <c r="C18" s="136" t="str">
        <f>IF(ISNUMBER('Průměry hybridů'!C18),'Průměry hybridů'!C18,"")</f>
        <v/>
      </c>
      <c r="D18" s="91" t="str">
        <f>IF(ISNUMBER('Průměry hybridů'!D18),'Průměry hybridů'!D18,"")</f>
        <v/>
      </c>
      <c r="E18" s="87" t="str">
        <f>IF(ISNUMBER('Průměry hybridů'!E18),'Průměry hybridů'!E18,"")</f>
        <v/>
      </c>
      <c r="F18" s="87" t="str">
        <f>IF(ISNUMBER('Průměry hybridů'!F18),'Průměry hybridů'!F18,"")</f>
        <v/>
      </c>
      <c r="G18" s="87" t="str">
        <f>IF(ISNUMBER('Průměry hybridů'!G18),'Průměry hybridů'!G18,"")</f>
        <v/>
      </c>
      <c r="H18" s="87" t="str">
        <f>IF(ISNUMBER('Průměry hybridů'!H18),'Průměry hybridů'!H18,"")</f>
        <v/>
      </c>
      <c r="I18" s="87" t="str">
        <f>IF(ISNUMBER('Průměry hybridů'!I18),'Průměry hybridů'!I18,"")</f>
        <v/>
      </c>
      <c r="J18" s="92" t="str">
        <f>IF(ISNUMBER('Průměry hybridů'!J18),'Průměry hybridů'!J18,"")</f>
        <v/>
      </c>
      <c r="K18" s="79" t="str">
        <f>IF(ISNUMBER('Průměry hybridů'!K18),'Průměry hybridů'!K18,"")</f>
        <v/>
      </c>
      <c r="L18" s="37" t="str">
        <f>IF(ISNUMBER('Průměry hybridů'!L18),'Průměry hybridů'!L18,"")</f>
        <v/>
      </c>
      <c r="M18" s="37" t="str">
        <f>IF(ISNUMBER('Průměry hybridů'!M18),'Průměry hybridů'!M18,"")</f>
        <v/>
      </c>
      <c r="N18" s="35" t="str">
        <f>IF(ISNUMBER('Průměry hybridů'!N18),'Průměry hybridů'!N18,"")</f>
        <v/>
      </c>
      <c r="O18" s="37" t="str">
        <f>IF(ISNUMBER('Průměry hybridů'!O18),'Průměry hybridů'!O18,"")</f>
        <v/>
      </c>
    </row>
    <row r="19" spans="1:15" x14ac:dyDescent="0.2">
      <c r="A19" s="33" t="str">
        <f>'Průměry hybridů'!A19</f>
        <v>H14</v>
      </c>
      <c r="B19" s="109" t="str">
        <f>IF(ISNUMBER('Průměry hybridů'!B19),'Průměry hybridů'!B19,"")</f>
        <v/>
      </c>
      <c r="C19" s="136" t="str">
        <f>IF(ISNUMBER('Průměry hybridů'!C19),'Průměry hybridů'!C19,"")</f>
        <v/>
      </c>
      <c r="D19" s="91" t="str">
        <f>IF(ISNUMBER('Průměry hybridů'!D19),'Průměry hybridů'!D19,"")</f>
        <v/>
      </c>
      <c r="E19" s="87" t="str">
        <f>IF(ISNUMBER('Průměry hybridů'!E19),'Průměry hybridů'!E19,"")</f>
        <v/>
      </c>
      <c r="F19" s="87" t="str">
        <f>IF(ISNUMBER('Průměry hybridů'!F19),'Průměry hybridů'!F19,"")</f>
        <v/>
      </c>
      <c r="G19" s="87" t="str">
        <f>IF(ISNUMBER('Průměry hybridů'!G19),'Průměry hybridů'!G19,"")</f>
        <v/>
      </c>
      <c r="H19" s="87" t="str">
        <f>IF(ISNUMBER('Průměry hybridů'!H19),'Průměry hybridů'!H19,"")</f>
        <v/>
      </c>
      <c r="I19" s="87" t="str">
        <f>IF(ISNUMBER('Průměry hybridů'!I19),'Průměry hybridů'!I19,"")</f>
        <v/>
      </c>
      <c r="J19" s="92" t="str">
        <f>IF(ISNUMBER('Průměry hybridů'!J19),'Průměry hybridů'!J19,"")</f>
        <v/>
      </c>
      <c r="K19" s="79" t="str">
        <f>IF(ISNUMBER('Průměry hybridů'!K19),'Průměry hybridů'!K19,"")</f>
        <v/>
      </c>
      <c r="L19" s="37" t="str">
        <f>IF(ISNUMBER('Průměry hybridů'!L19),'Průměry hybridů'!L19,"")</f>
        <v/>
      </c>
      <c r="M19" s="37" t="str">
        <f>IF(ISNUMBER('Průměry hybridů'!M19),'Průměry hybridů'!M19,"")</f>
        <v/>
      </c>
      <c r="N19" s="35" t="str">
        <f>IF(ISNUMBER('Průměry hybridů'!N19),'Průměry hybridů'!N19,"")</f>
        <v/>
      </c>
      <c r="O19" s="37" t="str">
        <f>IF(ISNUMBER('Průměry hybridů'!O19),'Průměry hybridů'!O19,"")</f>
        <v/>
      </c>
    </row>
    <row r="20" spans="1:15" x14ac:dyDescent="0.2">
      <c r="A20" s="33" t="str">
        <f>'Průměry hybridů'!A20</f>
        <v>H15</v>
      </c>
      <c r="B20" s="109" t="str">
        <f>IF(ISNUMBER('Průměry hybridů'!B20),'Průměry hybridů'!B20,"")</f>
        <v/>
      </c>
      <c r="C20" s="136" t="str">
        <f>IF(ISNUMBER('Průměry hybridů'!C20),'Průměry hybridů'!C20,"")</f>
        <v/>
      </c>
      <c r="D20" s="91" t="str">
        <f>IF(ISNUMBER('Průměry hybridů'!D20),'Průměry hybridů'!D20,"")</f>
        <v/>
      </c>
      <c r="E20" s="87" t="str">
        <f>IF(ISNUMBER('Průměry hybridů'!E20),'Průměry hybridů'!E20,"")</f>
        <v/>
      </c>
      <c r="F20" s="87" t="str">
        <f>IF(ISNUMBER('Průměry hybridů'!F20),'Průměry hybridů'!F20,"")</f>
        <v/>
      </c>
      <c r="G20" s="87" t="str">
        <f>IF(ISNUMBER('Průměry hybridů'!G20),'Průměry hybridů'!G20,"")</f>
        <v/>
      </c>
      <c r="H20" s="87" t="str">
        <f>IF(ISNUMBER('Průměry hybridů'!H20),'Průměry hybridů'!H20,"")</f>
        <v/>
      </c>
      <c r="I20" s="87" t="str">
        <f>IF(ISNUMBER('Průměry hybridů'!I20),'Průměry hybridů'!I20,"")</f>
        <v/>
      </c>
      <c r="J20" s="92" t="str">
        <f>IF(ISNUMBER('Průměry hybridů'!J20),'Průměry hybridů'!J20,"")</f>
        <v/>
      </c>
      <c r="K20" s="79" t="str">
        <f>IF(ISNUMBER('Průměry hybridů'!K20),'Průměry hybridů'!K20,"")</f>
        <v/>
      </c>
      <c r="L20" s="37" t="str">
        <f>IF(ISNUMBER('Průměry hybridů'!L20),'Průměry hybridů'!L20,"")</f>
        <v/>
      </c>
      <c r="M20" s="37" t="str">
        <f>IF(ISNUMBER('Průměry hybridů'!M20),'Průměry hybridů'!M20,"")</f>
        <v/>
      </c>
      <c r="N20" s="35" t="str">
        <f>IF(ISNUMBER('Průměry hybridů'!N20),'Průměry hybridů'!N20,"")</f>
        <v/>
      </c>
      <c r="O20" s="37" t="str">
        <f>IF(ISNUMBER('Průměry hybridů'!O20),'Průměry hybridů'!O20,"")</f>
        <v/>
      </c>
    </row>
    <row r="21" spans="1:15" x14ac:dyDescent="0.2">
      <c r="A21" s="33" t="str">
        <f>'Průměry hybridů'!A21</f>
        <v>H16</v>
      </c>
      <c r="B21" s="109" t="str">
        <f>IF(ISNUMBER('Průměry hybridů'!B21),'Průměry hybridů'!B21,"")</f>
        <v/>
      </c>
      <c r="C21" s="136" t="str">
        <f>IF(ISNUMBER('Průměry hybridů'!C21),'Průměry hybridů'!C21,"")</f>
        <v/>
      </c>
      <c r="D21" s="91" t="str">
        <f>IF(ISNUMBER('Průměry hybridů'!D21),'Průměry hybridů'!D21,"")</f>
        <v/>
      </c>
      <c r="E21" s="87" t="str">
        <f>IF(ISNUMBER('Průměry hybridů'!E21),'Průměry hybridů'!E21,"")</f>
        <v/>
      </c>
      <c r="F21" s="87" t="str">
        <f>IF(ISNUMBER('Průměry hybridů'!F21),'Průměry hybridů'!F21,"")</f>
        <v/>
      </c>
      <c r="G21" s="87" t="str">
        <f>IF(ISNUMBER('Průměry hybridů'!G21),'Průměry hybridů'!G21,"")</f>
        <v/>
      </c>
      <c r="H21" s="87" t="str">
        <f>IF(ISNUMBER('Průměry hybridů'!H21),'Průměry hybridů'!H21,"")</f>
        <v/>
      </c>
      <c r="I21" s="87" t="str">
        <f>IF(ISNUMBER('Průměry hybridů'!I21),'Průměry hybridů'!I21,"")</f>
        <v/>
      </c>
      <c r="J21" s="92" t="str">
        <f>IF(ISNUMBER('Průměry hybridů'!J21),'Průměry hybridů'!J21,"")</f>
        <v/>
      </c>
      <c r="K21" s="79" t="str">
        <f>IF(ISNUMBER('Průměry hybridů'!K21),'Průměry hybridů'!K21,"")</f>
        <v/>
      </c>
      <c r="L21" s="37" t="str">
        <f>IF(ISNUMBER('Průměry hybridů'!L21),'Průměry hybridů'!L21,"")</f>
        <v/>
      </c>
      <c r="M21" s="37" t="str">
        <f>IF(ISNUMBER('Průměry hybridů'!M21),'Průměry hybridů'!M21,"")</f>
        <v/>
      </c>
      <c r="N21" s="35" t="str">
        <f>IF(ISNUMBER('Průměry hybridů'!N21),'Průměry hybridů'!N21,"")</f>
        <v/>
      </c>
      <c r="O21" s="37" t="str">
        <f>IF(ISNUMBER('Průměry hybridů'!O21),'Průměry hybridů'!O21,"")</f>
        <v/>
      </c>
    </row>
    <row r="22" spans="1:15" x14ac:dyDescent="0.2">
      <c r="A22" s="33" t="str">
        <f>'Průměry hybridů'!A22</f>
        <v>H17</v>
      </c>
      <c r="B22" s="109" t="str">
        <f>IF(ISNUMBER('Průměry hybridů'!B22),'Průměry hybridů'!B22,"")</f>
        <v/>
      </c>
      <c r="C22" s="136" t="str">
        <f>IF(ISNUMBER('Průměry hybridů'!C22),'Průměry hybridů'!C22,"")</f>
        <v/>
      </c>
      <c r="D22" s="91" t="str">
        <f>IF(ISNUMBER('Průměry hybridů'!D22),'Průměry hybridů'!D22,"")</f>
        <v/>
      </c>
      <c r="E22" s="87" t="str">
        <f>IF(ISNUMBER('Průměry hybridů'!E22),'Průměry hybridů'!E22,"")</f>
        <v/>
      </c>
      <c r="F22" s="87" t="str">
        <f>IF(ISNUMBER('Průměry hybridů'!F22),'Průměry hybridů'!F22,"")</f>
        <v/>
      </c>
      <c r="G22" s="87" t="str">
        <f>IF(ISNUMBER('Průměry hybridů'!G22),'Průměry hybridů'!G22,"")</f>
        <v/>
      </c>
      <c r="H22" s="87" t="str">
        <f>IF(ISNUMBER('Průměry hybridů'!H22),'Průměry hybridů'!H22,"")</f>
        <v/>
      </c>
      <c r="I22" s="87" t="str">
        <f>IF(ISNUMBER('Průměry hybridů'!I22),'Průměry hybridů'!I22,"")</f>
        <v/>
      </c>
      <c r="J22" s="92" t="str">
        <f>IF(ISNUMBER('Průměry hybridů'!J22),'Průměry hybridů'!J22,"")</f>
        <v/>
      </c>
      <c r="K22" s="79" t="str">
        <f>IF(ISNUMBER('Průměry hybridů'!K22),'Průměry hybridů'!K22,"")</f>
        <v/>
      </c>
      <c r="L22" s="37" t="str">
        <f>IF(ISNUMBER('Průměry hybridů'!L22),'Průměry hybridů'!L22,"")</f>
        <v/>
      </c>
      <c r="M22" s="37" t="str">
        <f>IF(ISNUMBER('Průměry hybridů'!M22),'Průměry hybridů'!M22,"")</f>
        <v/>
      </c>
      <c r="N22" s="35" t="str">
        <f>IF(ISNUMBER('Průměry hybridů'!N22),'Průměry hybridů'!N22,"")</f>
        <v/>
      </c>
      <c r="O22" s="37" t="str">
        <f>IF(ISNUMBER('Průměry hybridů'!O22),'Průměry hybridů'!O22,"")</f>
        <v/>
      </c>
    </row>
    <row r="23" spans="1:15" x14ac:dyDescent="0.2">
      <c r="A23" s="33" t="str">
        <f>'Průměry hybridů'!A23</f>
        <v>H18</v>
      </c>
      <c r="B23" s="109" t="str">
        <f>IF(ISNUMBER('Průměry hybridů'!B23),'Průměry hybridů'!B23,"")</f>
        <v/>
      </c>
      <c r="C23" s="136" t="str">
        <f>IF(ISNUMBER('Průměry hybridů'!C23),'Průměry hybridů'!C23,"")</f>
        <v/>
      </c>
      <c r="D23" s="91" t="str">
        <f>IF(ISNUMBER('Průměry hybridů'!D23),'Průměry hybridů'!D23,"")</f>
        <v/>
      </c>
      <c r="E23" s="87" t="str">
        <f>IF(ISNUMBER('Průměry hybridů'!E23),'Průměry hybridů'!E23,"")</f>
        <v/>
      </c>
      <c r="F23" s="87" t="str">
        <f>IF(ISNUMBER('Průměry hybridů'!F23),'Průměry hybridů'!F23,"")</f>
        <v/>
      </c>
      <c r="G23" s="87" t="str">
        <f>IF(ISNUMBER('Průměry hybridů'!G23),'Průměry hybridů'!G23,"")</f>
        <v/>
      </c>
      <c r="H23" s="87" t="str">
        <f>IF(ISNUMBER('Průměry hybridů'!H23),'Průměry hybridů'!H23,"")</f>
        <v/>
      </c>
      <c r="I23" s="87" t="str">
        <f>IF(ISNUMBER('Průměry hybridů'!I23),'Průměry hybridů'!I23,"")</f>
        <v/>
      </c>
      <c r="J23" s="92" t="str">
        <f>IF(ISNUMBER('Průměry hybridů'!J23),'Průměry hybridů'!J23,"")</f>
        <v/>
      </c>
      <c r="K23" s="79" t="str">
        <f>IF(ISNUMBER('Průměry hybridů'!K23),'Průměry hybridů'!K23,"")</f>
        <v/>
      </c>
      <c r="L23" s="37" t="str">
        <f>IF(ISNUMBER('Průměry hybridů'!L23),'Průměry hybridů'!L23,"")</f>
        <v/>
      </c>
      <c r="M23" s="37" t="str">
        <f>IF(ISNUMBER('Průměry hybridů'!M23),'Průměry hybridů'!M23,"")</f>
        <v/>
      </c>
      <c r="N23" s="35" t="str">
        <f>IF(ISNUMBER('Průměry hybridů'!N23),'Průměry hybridů'!N23,"")</f>
        <v/>
      </c>
      <c r="O23" s="37" t="str">
        <f>IF(ISNUMBER('Průměry hybridů'!O23),'Průměry hybridů'!O23,"")</f>
        <v/>
      </c>
    </row>
    <row r="24" spans="1:15" x14ac:dyDescent="0.2">
      <c r="A24" s="33" t="str">
        <f>'Průměry hybridů'!A24</f>
        <v>H19</v>
      </c>
      <c r="B24" s="109" t="str">
        <f>IF(ISNUMBER('Průměry hybridů'!B24),'Průměry hybridů'!B24,"")</f>
        <v/>
      </c>
      <c r="C24" s="136" t="str">
        <f>IF(ISNUMBER('Průměry hybridů'!C24),'Průměry hybridů'!C24,"")</f>
        <v/>
      </c>
      <c r="D24" s="91" t="str">
        <f>IF(ISNUMBER('Průměry hybridů'!D24),'Průměry hybridů'!D24,"")</f>
        <v/>
      </c>
      <c r="E24" s="87" t="str">
        <f>IF(ISNUMBER('Průměry hybridů'!E24),'Průměry hybridů'!E24,"")</f>
        <v/>
      </c>
      <c r="F24" s="87" t="str">
        <f>IF(ISNUMBER('Průměry hybridů'!F24),'Průměry hybridů'!F24,"")</f>
        <v/>
      </c>
      <c r="G24" s="87" t="str">
        <f>IF(ISNUMBER('Průměry hybridů'!G24),'Průměry hybridů'!G24,"")</f>
        <v/>
      </c>
      <c r="H24" s="87" t="str">
        <f>IF(ISNUMBER('Průměry hybridů'!H24),'Průměry hybridů'!H24,"")</f>
        <v/>
      </c>
      <c r="I24" s="87" t="str">
        <f>IF(ISNUMBER('Průměry hybridů'!I24),'Průměry hybridů'!I24,"")</f>
        <v/>
      </c>
      <c r="J24" s="92" t="str">
        <f>IF(ISNUMBER('Průměry hybridů'!J24),'Průměry hybridů'!J24,"")</f>
        <v/>
      </c>
      <c r="K24" s="79" t="str">
        <f>IF(ISNUMBER('Průměry hybridů'!K24),'Průměry hybridů'!K24,"")</f>
        <v/>
      </c>
      <c r="L24" s="37" t="str">
        <f>IF(ISNUMBER('Průměry hybridů'!L24),'Průměry hybridů'!L24,"")</f>
        <v/>
      </c>
      <c r="M24" s="37" t="str">
        <f>IF(ISNUMBER('Průměry hybridů'!M24),'Průměry hybridů'!M24,"")</f>
        <v/>
      </c>
      <c r="N24" s="35" t="str">
        <f>IF(ISNUMBER('Průměry hybridů'!N24),'Průměry hybridů'!N24,"")</f>
        <v/>
      </c>
      <c r="O24" s="37" t="str">
        <f>IF(ISNUMBER('Průměry hybridů'!O24),'Průměry hybridů'!O24,"")</f>
        <v/>
      </c>
    </row>
    <row r="25" spans="1:15" ht="13.5" thickBot="1" x14ac:dyDescent="0.25">
      <c r="A25" s="38" t="str">
        <f>'Průměry hybridů'!A25</f>
        <v>H20</v>
      </c>
      <c r="B25" s="110" t="str">
        <f>IF(ISNUMBER('Průměry hybridů'!B25),'Průměry hybridů'!B25,"")</f>
        <v/>
      </c>
      <c r="C25" s="137" t="str">
        <f>IF(ISNUMBER('Průměry hybridů'!C25),'Průměry hybridů'!C25,"")</f>
        <v/>
      </c>
      <c r="D25" s="103" t="str">
        <f>IF(ISNUMBER('Průměry hybridů'!D25),'Průměry hybridů'!D25,"")</f>
        <v/>
      </c>
      <c r="E25" s="102" t="str">
        <f>IF(ISNUMBER('Průměry hybridů'!E25),'Průměry hybridů'!E25,"")</f>
        <v/>
      </c>
      <c r="F25" s="102" t="str">
        <f>IF(ISNUMBER('Průměry hybridů'!F25),'Průměry hybridů'!F25,"")</f>
        <v/>
      </c>
      <c r="G25" s="102" t="str">
        <f>IF(ISNUMBER('Průměry hybridů'!G25),'Průměry hybridů'!G25,"")</f>
        <v/>
      </c>
      <c r="H25" s="102" t="str">
        <f>IF(ISNUMBER('Průměry hybridů'!H25),'Průměry hybridů'!H25,"")</f>
        <v/>
      </c>
      <c r="I25" s="102" t="str">
        <f>IF(ISNUMBER('Průměry hybridů'!I25),'Průměry hybridů'!I25,"")</f>
        <v/>
      </c>
      <c r="J25" s="140" t="str">
        <f>IF(ISNUMBER('Průměry hybridů'!J25),'Průměry hybridů'!J25,"")</f>
        <v/>
      </c>
      <c r="K25" s="80" t="str">
        <f>IF(ISNUMBER('Průměry hybridů'!K25),'Průměry hybridů'!K25,"")</f>
        <v/>
      </c>
      <c r="L25" s="42" t="str">
        <f>IF(ISNUMBER('Průměry hybridů'!L25),'Průměry hybridů'!L25,"")</f>
        <v/>
      </c>
      <c r="M25" s="42" t="str">
        <f>IF(ISNUMBER('Průměry hybridů'!M25),'Průměry hybridů'!M25,"")</f>
        <v/>
      </c>
      <c r="N25" s="40" t="str">
        <f>IF(ISNUMBER('Průměry hybridů'!N25),'Průměry hybridů'!N25,"")</f>
        <v/>
      </c>
      <c r="O25" s="42" t="str">
        <f>IF(ISNUMBER('Průměry hybridů'!O25),'Průměry hybridů'!O25,"")</f>
        <v/>
      </c>
    </row>
    <row r="26" spans="1:15" ht="13.5" thickBot="1" x14ac:dyDescent="0.25">
      <c r="A26" s="43" t="s">
        <v>36</v>
      </c>
      <c r="B26" s="111">
        <f t="shared" ref="B26:O26" si="0">AVERAGE(B6:B25)</f>
        <v>30.639999999999997</v>
      </c>
      <c r="C26" s="138">
        <f t="shared" si="0"/>
        <v>3.4457743999999999</v>
      </c>
      <c r="D26" s="104">
        <f t="shared" si="0"/>
        <v>25.99</v>
      </c>
      <c r="E26" s="105">
        <f t="shared" si="0"/>
        <v>38.270000000000003</v>
      </c>
      <c r="F26" s="105">
        <f t="shared" si="0"/>
        <v>32.22</v>
      </c>
      <c r="G26" s="105">
        <f t="shared" si="0"/>
        <v>6.7799999999999994</v>
      </c>
      <c r="H26" s="105">
        <f t="shared" si="0"/>
        <v>4.5</v>
      </c>
      <c r="I26" s="105">
        <f t="shared" si="0"/>
        <v>60.509699999999988</v>
      </c>
      <c r="J26" s="106">
        <f t="shared" si="0"/>
        <v>55</v>
      </c>
      <c r="K26" s="101">
        <f t="shared" si="0"/>
        <v>6.2932721668539209</v>
      </c>
      <c r="L26" s="45">
        <f t="shared" si="0"/>
        <v>6.6980010751719163</v>
      </c>
      <c r="M26" s="45">
        <f t="shared" ref="M26" si="1">AVERAGE(M6:M25)</f>
        <v>354.20589582999992</v>
      </c>
      <c r="N26" s="44">
        <f t="shared" si="0"/>
        <v>6.8407683749006285</v>
      </c>
      <c r="O26" s="45">
        <f t="shared" si="0"/>
        <v>1985.2593586289972</v>
      </c>
    </row>
  </sheetData>
  <sheetProtection password="A042" sheet="1" objects="1" scenarios="1"/>
  <mergeCells count="8">
    <mergeCell ref="A1:O1"/>
    <mergeCell ref="M3:M4"/>
    <mergeCell ref="D3:J3"/>
    <mergeCell ref="K3:L3"/>
    <mergeCell ref="N3:O4"/>
    <mergeCell ref="A3:A4"/>
    <mergeCell ref="B3:B4"/>
    <mergeCell ref="C3:C4"/>
  </mergeCells>
  <pageMargins left="0.70866141732283472" right="0.70866141732283472" top="0.59055118110236227" bottom="0.59055118110236227" header="7.874015748031496E-2" footer="7.874015748031496E-2"/>
  <pageSetup paperSize="9" firstPageNumber="0" orientation="landscape" horizontalDpi="300" verticalDpi="300" r:id="rId1"/>
  <headerFooter alignWithMargins="0">
    <oddHeader xml:space="preserve">&amp;L&amp;G&amp;RVídeňská 1023, 69123 Pohořelice
tel: +420519424247, email: nutrivet@nutrivet.cz, web: www.nutrivet.cz 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showGridLines="0" workbookViewId="0">
      <selection activeCell="H7" sqref="H7"/>
    </sheetView>
  </sheetViews>
  <sheetFormatPr defaultRowHeight="12.75" x14ac:dyDescent="0.2"/>
  <cols>
    <col min="1" max="1" width="13.7109375" customWidth="1"/>
    <col min="2" max="2" width="10.7109375" customWidth="1"/>
    <col min="6" max="6" width="13.28515625" customWidth="1"/>
  </cols>
  <sheetData>
    <row r="1" spans="1:8" x14ac:dyDescent="0.2">
      <c r="A1" s="220" t="s">
        <v>69</v>
      </c>
      <c r="B1" s="220"/>
      <c r="C1" s="220"/>
      <c r="D1" s="220"/>
      <c r="E1" s="220"/>
      <c r="F1" s="220"/>
      <c r="G1" s="220"/>
      <c r="H1" s="220"/>
    </row>
    <row r="2" spans="1:8" x14ac:dyDescent="0.2">
      <c r="A2" s="57"/>
      <c r="B2" s="57"/>
      <c r="C2" s="57"/>
      <c r="D2" s="57"/>
      <c r="E2" s="57"/>
      <c r="F2" s="57"/>
      <c r="G2" s="57"/>
      <c r="H2" s="57"/>
    </row>
    <row r="3" spans="1:8" x14ac:dyDescent="0.2">
      <c r="A3" s="220" t="s">
        <v>64</v>
      </c>
      <c r="B3" s="220"/>
      <c r="C3" s="220"/>
      <c r="D3" s="57"/>
      <c r="E3" s="57"/>
      <c r="F3" s="220" t="s">
        <v>63</v>
      </c>
      <c r="G3" s="220"/>
      <c r="H3" s="220"/>
    </row>
    <row r="4" spans="1:8" x14ac:dyDescent="0.2">
      <c r="A4" s="117" t="s">
        <v>67</v>
      </c>
      <c r="B4" s="116">
        <f>B5-B9</f>
        <v>1695.1291901511674</v>
      </c>
      <c r="C4" s="116">
        <f>'Srovnání hybridů'!$N$26</f>
        <v>6.8407683749006285</v>
      </c>
      <c r="D4" s="57"/>
      <c r="E4" s="57"/>
      <c r="F4" s="117" t="s">
        <v>67</v>
      </c>
      <c r="G4" s="116">
        <f>G5-G9</f>
        <v>-0.74254924611786777</v>
      </c>
      <c r="H4" s="116">
        <f>'Srovnání hybridů'!$O$26</f>
        <v>1985.2593586289972</v>
      </c>
    </row>
    <row r="5" spans="1:8" x14ac:dyDescent="0.2">
      <c r="A5" s="117" t="s">
        <v>65</v>
      </c>
      <c r="B5" s="116">
        <f>MIN('Srovnání hybridů'!O6:O25)</f>
        <v>1895.1291901511674</v>
      </c>
      <c r="C5" s="116">
        <f>'Srovnání hybridů'!$N$26</f>
        <v>6.8407683749006285</v>
      </c>
      <c r="D5" s="57"/>
      <c r="E5" s="57"/>
      <c r="F5" s="117" t="s">
        <v>65</v>
      </c>
      <c r="G5" s="116">
        <f>MIN('Srovnání hybridů'!N6:N25)</f>
        <v>4.2574507538821322</v>
      </c>
      <c r="H5" s="116">
        <f>'Srovnání hybridů'!$O$26</f>
        <v>1985.2593586289972</v>
      </c>
    </row>
    <row r="6" spans="1:8" x14ac:dyDescent="0.2">
      <c r="A6" s="117" t="s">
        <v>66</v>
      </c>
      <c r="B6" s="116">
        <f>MAX('Srovnání hybridů'!O6:O25)</f>
        <v>2076.135776414932</v>
      </c>
      <c r="C6" s="116">
        <f>'Srovnání hybridů'!$N$26</f>
        <v>6.8407683749006285</v>
      </c>
      <c r="D6" s="57"/>
      <c r="E6" s="57"/>
      <c r="F6" s="117" t="s">
        <v>66</v>
      </c>
      <c r="G6" s="116">
        <f>MAX('Srovnání hybridů'!N6:N25)</f>
        <v>9.1231087583188533</v>
      </c>
      <c r="H6" s="116">
        <f>'Srovnání hybridů'!$O$26</f>
        <v>1985.2593586289972</v>
      </c>
    </row>
    <row r="7" spans="1:8" x14ac:dyDescent="0.2">
      <c r="A7" s="117" t="s">
        <v>68</v>
      </c>
      <c r="B7" s="116">
        <f>B6+B9</f>
        <v>2276.135776414932</v>
      </c>
      <c r="C7" s="116">
        <f>'Srovnání hybridů'!$N$26</f>
        <v>6.8407683749006285</v>
      </c>
      <c r="D7" s="57"/>
      <c r="E7" s="57"/>
      <c r="F7" s="117" t="s">
        <v>68</v>
      </c>
      <c r="G7" s="116">
        <f>G6+G9</f>
        <v>14.123108758318853</v>
      </c>
      <c r="H7" s="116">
        <f>'Srovnání hybridů'!$O$26</f>
        <v>1985.2593586289972</v>
      </c>
    </row>
    <row r="8" spans="1:8" x14ac:dyDescent="0.2">
      <c r="A8" s="57"/>
      <c r="B8" s="114"/>
      <c r="C8" s="57"/>
      <c r="D8" s="57"/>
      <c r="E8" s="57"/>
      <c r="F8" s="57"/>
      <c r="G8" s="114"/>
      <c r="H8" s="57"/>
    </row>
    <row r="9" spans="1:8" x14ac:dyDescent="0.2">
      <c r="A9" s="117" t="s">
        <v>71</v>
      </c>
      <c r="B9" s="115">
        <v>200</v>
      </c>
      <c r="C9" s="57"/>
      <c r="D9" s="57"/>
      <c r="E9" s="57"/>
      <c r="F9" s="117" t="s">
        <v>71</v>
      </c>
      <c r="G9" s="115">
        <v>5</v>
      </c>
      <c r="H9" s="57"/>
    </row>
    <row r="10" spans="1:8" x14ac:dyDescent="0.2">
      <c r="A10" s="57"/>
      <c r="B10" s="57"/>
      <c r="C10" s="57"/>
      <c r="D10" s="57"/>
      <c r="E10" s="57"/>
      <c r="F10" s="57"/>
      <c r="G10" s="57"/>
      <c r="H10" s="57"/>
    </row>
    <row r="11" spans="1:8" x14ac:dyDescent="0.2">
      <c r="A11" s="57"/>
      <c r="B11" s="57"/>
      <c r="C11" s="57"/>
      <c r="D11" s="57"/>
      <c r="E11" s="57"/>
      <c r="F11" s="57"/>
      <c r="G11" s="57"/>
      <c r="H11" s="57"/>
    </row>
    <row r="12" spans="1:8" x14ac:dyDescent="0.2">
      <c r="C12" s="17"/>
    </row>
  </sheetData>
  <sheetProtection password="A042" sheet="1"/>
  <mergeCells count="3">
    <mergeCell ref="F3:H3"/>
    <mergeCell ref="A3:C3"/>
    <mergeCell ref="A1:H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3"/>
  <sheetViews>
    <sheetView workbookViewId="0">
      <selection activeCell="B19" sqref="B19"/>
    </sheetView>
  </sheetViews>
  <sheetFormatPr defaultRowHeight="12.75" x14ac:dyDescent="0.2"/>
  <sheetData>
    <row r="1" spans="1:16" ht="13.5" thickBot="1" x14ac:dyDescent="0.25">
      <c r="A1" s="25"/>
      <c r="B1" s="107" t="s">
        <v>12</v>
      </c>
      <c r="C1" s="164" t="s">
        <v>33</v>
      </c>
      <c r="D1" s="83" t="s">
        <v>12</v>
      </c>
      <c r="E1" s="84" t="s">
        <v>12</v>
      </c>
      <c r="F1" s="85" t="s">
        <v>12</v>
      </c>
      <c r="G1" s="85" t="s">
        <v>12</v>
      </c>
      <c r="H1" s="85" t="s">
        <v>12</v>
      </c>
      <c r="I1" s="85" t="s">
        <v>12</v>
      </c>
      <c r="J1" s="139" t="s">
        <v>12</v>
      </c>
      <c r="K1" s="77" t="s">
        <v>13</v>
      </c>
      <c r="L1" s="152" t="s">
        <v>13</v>
      </c>
      <c r="M1" s="163" t="s">
        <v>80</v>
      </c>
      <c r="N1" s="153" t="s">
        <v>73</v>
      </c>
      <c r="O1" s="28" t="s">
        <v>35</v>
      </c>
      <c r="P1" s="156"/>
    </row>
    <row r="2" spans="1:16" x14ac:dyDescent="0.2">
      <c r="A2" s="157" t="s">
        <v>85</v>
      </c>
      <c r="B2" s="108">
        <v>30.64</v>
      </c>
      <c r="C2" s="165">
        <v>2.1448</v>
      </c>
      <c r="D2" s="88">
        <v>25.99</v>
      </c>
      <c r="E2" s="89">
        <v>38.270000000000003</v>
      </c>
      <c r="F2" s="89">
        <v>32.22</v>
      </c>
      <c r="G2" s="89">
        <v>6.78</v>
      </c>
      <c r="H2" s="89">
        <v>4.5</v>
      </c>
      <c r="I2" s="89">
        <v>60.509699999999988</v>
      </c>
      <c r="J2" s="90">
        <v>55</v>
      </c>
      <c r="K2" s="78">
        <v>6.2924836300850231</v>
      </c>
      <c r="L2" s="32">
        <v>6.6980010751719163</v>
      </c>
      <c r="M2" s="161">
        <v>354.20589582999992</v>
      </c>
      <c r="N2" s="30">
        <v>4.2574507538821322</v>
      </c>
      <c r="O2" s="32">
        <v>1985.0106088596287</v>
      </c>
      <c r="P2" s="156"/>
    </row>
    <row r="3" spans="1:16" x14ac:dyDescent="0.2">
      <c r="A3" s="33" t="s">
        <v>81</v>
      </c>
      <c r="B3" s="109">
        <v>30.64</v>
      </c>
      <c r="C3" s="166">
        <v>3.4960239999999998</v>
      </c>
      <c r="D3" s="91">
        <v>25.99</v>
      </c>
      <c r="E3" s="87">
        <v>38.270000000000003</v>
      </c>
      <c r="F3" s="87">
        <v>32.22</v>
      </c>
      <c r="G3" s="87">
        <v>6.78</v>
      </c>
      <c r="H3" s="87">
        <v>4.5</v>
      </c>
      <c r="I3" s="87">
        <v>60.509699999999988</v>
      </c>
      <c r="J3" s="92">
        <v>55</v>
      </c>
      <c r="K3" s="79">
        <v>6.2924836300850231</v>
      </c>
      <c r="L3" s="37">
        <v>6.6980010751719163</v>
      </c>
      <c r="M3" s="162">
        <v>354.20589582999992</v>
      </c>
      <c r="N3" s="35">
        <v>6.9396447288278749</v>
      </c>
      <c r="O3" s="37">
        <v>1985.0106088596287</v>
      </c>
      <c r="P3" s="156"/>
    </row>
    <row r="4" spans="1:16" x14ac:dyDescent="0.2">
      <c r="A4" s="33" t="s">
        <v>82</v>
      </c>
      <c r="B4" s="109">
        <v>30.64</v>
      </c>
      <c r="C4" s="166">
        <v>3.4960239999999998</v>
      </c>
      <c r="D4" s="91">
        <v>25.99</v>
      </c>
      <c r="E4" s="87">
        <v>38.270000000000003</v>
      </c>
      <c r="F4" s="87">
        <v>32.22</v>
      </c>
      <c r="G4" s="87">
        <v>6.78</v>
      </c>
      <c r="H4" s="87">
        <v>4.5</v>
      </c>
      <c r="I4" s="87">
        <v>60.509699999999988</v>
      </c>
      <c r="J4" s="92">
        <v>65</v>
      </c>
      <c r="K4" s="79">
        <v>6.5813504112353343</v>
      </c>
      <c r="L4" s="37">
        <v>6.6980010751719163</v>
      </c>
      <c r="M4" s="162">
        <v>354.20589582999992</v>
      </c>
      <c r="N4" s="35">
        <v>7.2582205016052361</v>
      </c>
      <c r="O4" s="37">
        <v>2076.135776414932</v>
      </c>
      <c r="P4" s="156"/>
    </row>
    <row r="5" spans="1:16" x14ac:dyDescent="0.2">
      <c r="A5" s="33" t="s">
        <v>83</v>
      </c>
      <c r="B5" s="109">
        <v>30.64</v>
      </c>
      <c r="C5" s="166">
        <v>3.4960239999999998</v>
      </c>
      <c r="D5" s="91">
        <v>25.99</v>
      </c>
      <c r="E5" s="87">
        <v>38.270000000000003</v>
      </c>
      <c r="F5" s="87">
        <v>32.22</v>
      </c>
      <c r="G5" s="87">
        <v>6.78</v>
      </c>
      <c r="H5" s="87">
        <v>4.5</v>
      </c>
      <c r="I5" s="87">
        <v>60.509699999999988</v>
      </c>
      <c r="J5" s="92">
        <v>45</v>
      </c>
      <c r="K5" s="79">
        <v>6.0075595327792009</v>
      </c>
      <c r="L5" s="37">
        <v>6.6980010751719163</v>
      </c>
      <c r="M5" s="162">
        <v>354.20589582999992</v>
      </c>
      <c r="N5" s="35">
        <v>6.6254171318690451</v>
      </c>
      <c r="O5" s="37">
        <v>1895.1291901511674</v>
      </c>
      <c r="P5" s="156"/>
    </row>
    <row r="6" spans="1:16" x14ac:dyDescent="0.2">
      <c r="A6" s="33" t="s">
        <v>84</v>
      </c>
      <c r="B6" s="109">
        <v>30.64</v>
      </c>
      <c r="C6" s="166">
        <v>4.5960000000000001</v>
      </c>
      <c r="D6" s="91">
        <v>25.99</v>
      </c>
      <c r="E6" s="87">
        <v>38.270000000000003</v>
      </c>
      <c r="F6" s="87">
        <v>32.22</v>
      </c>
      <c r="G6" s="87">
        <v>6.78</v>
      </c>
      <c r="H6" s="87">
        <v>4.5</v>
      </c>
      <c r="I6" s="87">
        <v>60.509699999999988</v>
      </c>
      <c r="J6" s="92">
        <v>55</v>
      </c>
      <c r="K6" s="79">
        <v>6.2924836300850231</v>
      </c>
      <c r="L6" s="37">
        <v>6.6980010751719163</v>
      </c>
      <c r="M6" s="162">
        <v>354.20589582999992</v>
      </c>
      <c r="N6" s="35">
        <v>9.1231087583188533</v>
      </c>
      <c r="O6" s="37">
        <v>1985.0106088596287</v>
      </c>
      <c r="P6" s="156"/>
    </row>
    <row r="7" spans="1:16" x14ac:dyDescent="0.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</row>
    <row r="8" spans="1:16" x14ac:dyDescent="0.2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</row>
    <row r="9" spans="1:16" x14ac:dyDescent="0.2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</row>
    <row r="10" spans="1:16" x14ac:dyDescent="0.2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</row>
    <row r="12" spans="1:16" x14ac:dyDescent="0.2">
      <c r="C12" t="s">
        <v>86</v>
      </c>
    </row>
    <row r="13" spans="1:16" x14ac:dyDescent="0.2">
      <c r="C13" t="s">
        <v>87</v>
      </c>
    </row>
  </sheetData>
  <sortState xmlns:xlrd2="http://schemas.microsoft.com/office/spreadsheetml/2017/richdata2" ref="A2:O6">
    <sortCondition ref="C2:C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Grafy</vt:lpstr>
      </vt:variant>
      <vt:variant>
        <vt:i4>2</vt:i4>
      </vt:variant>
    </vt:vector>
  </HeadingPairs>
  <TitlesOfParts>
    <vt:vector size="12" baseType="lpstr">
      <vt:lpstr>Informace o odběru</vt:lpstr>
      <vt:lpstr>Vstupy hybridů NIRs</vt:lpstr>
      <vt:lpstr>Konstanty výpočtů</vt:lpstr>
      <vt:lpstr>Konstanty výpočtu NEL</vt:lpstr>
      <vt:lpstr>Výpočty</vt:lpstr>
      <vt:lpstr>Průměry hybridů</vt:lpstr>
      <vt:lpstr>Srovnání hybridů</vt:lpstr>
      <vt:lpstr>Prumery produkce mléka</vt:lpstr>
      <vt:lpstr>Bioplyn</vt:lpstr>
      <vt:lpstr>mléko</vt:lpstr>
      <vt:lpstr>Obsah sušiny a škrobu</vt:lpstr>
      <vt:lpstr>Produkce mléka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NutriVet s.r.o.</cp:lastModifiedBy>
  <cp:lastPrinted>2015-11-21T15:53:15Z</cp:lastPrinted>
  <dcterms:created xsi:type="dcterms:W3CDTF">2015-07-21T14:45:06Z</dcterms:created>
  <dcterms:modified xsi:type="dcterms:W3CDTF">2022-04-27T19:53:27Z</dcterms:modified>
</cp:coreProperties>
</file>