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0" activeTab="0"/>
  </bookViews>
  <sheets>
    <sheet name="Informace o odběru" sheetId="1" r:id="rId1"/>
    <sheet name="Vstupy hybridů" sheetId="2" r:id="rId2"/>
    <sheet name="Konstanty výpočtů" sheetId="3" state="hidden" r:id="rId3"/>
    <sheet name="Konstanty výpočtu NEL" sheetId="4" state="hidden" r:id="rId4"/>
    <sheet name="Výpočty" sheetId="5" state="hidden" r:id="rId5"/>
    <sheet name="Průměry hybridů" sheetId="6" state="hidden" r:id="rId6"/>
    <sheet name="Srovnání hybridů" sheetId="7" r:id="rId7"/>
    <sheet name="Prumery produkce mléka" sheetId="8" state="hidden" r:id="rId8"/>
    <sheet name="Obsah sušiny a škrobu" sheetId="9" r:id="rId9"/>
    <sheet name="Produkce mléka" sheetId="10" r:id="rId10"/>
  </sheets>
  <definedNames/>
  <calcPr fullCalcOnLoad="1"/>
</workbook>
</file>

<file path=xl/sharedStrings.xml><?xml version="1.0" encoding="utf-8"?>
<sst xmlns="http://schemas.openxmlformats.org/spreadsheetml/2006/main" count="179" uniqueCount="89">
  <si>
    <t>Informace o odběru</t>
  </si>
  <si>
    <t>Místo odběru:</t>
  </si>
  <si>
    <t>Datum odběru:</t>
  </si>
  <si>
    <t>Odebíral:</t>
  </si>
  <si>
    <t>Hybrid</t>
  </si>
  <si>
    <t>Vzorky</t>
  </si>
  <si>
    <t>Počet rostlin na ha</t>
  </si>
  <si>
    <t>Hmotnost 10 ks rostlin</t>
  </si>
  <si>
    <t>Sušina</t>
  </si>
  <si>
    <t>NEL</t>
  </si>
  <si>
    <t>Vláknina</t>
  </si>
  <si>
    <t>NDF</t>
  </si>
  <si>
    <t>SNDF</t>
  </si>
  <si>
    <t>aktuální</t>
  </si>
  <si>
    <t>kg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</si>
  <si>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</si>
  <si>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</si>
  <si>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</si>
  <si>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</si>
  <si>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</si>
  <si>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</si>
  <si>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</si>
  <si>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</si>
  <si>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</si>
  <si>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</si>
  <si>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</si>
  <si>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</si>
  <si>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</si>
  <si>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</si>
  <si>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</si>
  <si>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</si>
  <si>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</si>
  <si>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</si>
  <si>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</si>
  <si>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Sušina ve hmotě</t>
  </si>
  <si>
    <t>Výnos sušiny</t>
  </si>
  <si>
    <t>Obsah v CR</t>
  </si>
  <si>
    <t>Stravitelnost v CR</t>
  </si>
  <si>
    <t>Produkce mléka</t>
  </si>
  <si>
    <t>g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</si>
  <si>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</si>
  <si>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</si>
  <si>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</si>
  <si>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</si>
  <si>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</si>
  <si>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</si>
  <si>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</si>
  <si>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</si>
  <si>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</si>
  <si>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</si>
  <si>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</si>
  <si>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</si>
  <si>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</si>
  <si>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</si>
  <si>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</si>
  <si>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</si>
  <si>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</si>
  <si>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</si>
  <si>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</si>
  <si>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</si>
  <si>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</si>
  <si>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</si>
  <si>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</si>
  <si>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</si>
  <si>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</si>
  <si>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</si>
  <si>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</si>
  <si>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</si>
  <si>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</si>
  <si>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</si>
  <si>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</si>
  <si>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</si>
  <si>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</si>
  <si>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</si>
  <si>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</si>
  <si>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</si>
  <si>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</si>
  <si>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</si>
  <si>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</si>
  <si>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</si>
  <si>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</si>
  <si>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tis.</t>
  </si>
  <si>
    <t>Výnos sušiny CR</t>
  </si>
  <si>
    <t>kg.ha v tis.</t>
  </si>
  <si>
    <t>g/kg</t>
  </si>
  <si>
    <t>Produkce metanu</t>
  </si>
  <si>
    <t>Řezanka CR</t>
  </si>
  <si>
    <t>l.kg suš.</t>
  </si>
  <si>
    <t>Strav. NDF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</si>
</sst>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"/>
    <numFmt numFmtId="167" formatCode="#,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/>
      <top style="medium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2" fontId="0" fillId="33" borderId="20" xfId="0" applyNumberFormat="1" applyFill="1" applyBorder="1" applyAlignment="1" applyProtection="1">
      <alignment horizontal="center"/>
      <protection locked="0"/>
    </xf>
    <xf numFmtId="2" fontId="0" fillId="33" borderId="21" xfId="0" applyNumberFormat="1" applyFill="1" applyBorder="1" applyAlignment="1" applyProtection="1">
      <alignment horizontal="center"/>
      <protection locked="0"/>
    </xf>
    <xf numFmtId="2" fontId="0" fillId="33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24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 vertical="top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 vertical="top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6" fontId="0" fillId="0" borderId="24" xfId="0" applyNumberFormat="1" applyFont="1" applyBorder="1" applyAlignment="1" applyProtection="1">
      <alignment horizontal="center"/>
      <protection/>
    </xf>
    <xf numFmtId="166" fontId="0" fillId="0" borderId="24" xfId="0" applyNumberFormat="1" applyBorder="1" applyAlignment="1" applyProtection="1">
      <alignment horizontal="center" vertical="top"/>
      <protection/>
    </xf>
    <xf numFmtId="166" fontId="0" fillId="0" borderId="2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0" fillId="0" borderId="48" xfId="0" applyNumberFormat="1" applyBorder="1" applyAlignment="1" applyProtection="1">
      <alignment horizontal="center" vertical="center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2" fontId="3" fillId="0" borderId="37" xfId="0" applyNumberFormat="1" applyFon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0" fillId="0" borderId="56" xfId="0" applyNumberFormat="1" applyBorder="1" applyAlignment="1" applyProtection="1">
      <alignment horizontal="center" vertical="center"/>
      <protection hidden="1"/>
    </xf>
    <xf numFmtId="2" fontId="3" fillId="0" borderId="57" xfId="0" applyNumberFormat="1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 vertical="center"/>
      <protection hidden="1"/>
    </xf>
    <xf numFmtId="2" fontId="3" fillId="0" borderId="59" xfId="0" applyNumberFormat="1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0" fillId="0" borderId="61" xfId="0" applyNumberFormat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2" fontId="0" fillId="0" borderId="63" xfId="0" applyNumberForma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/>
      <protection hidden="1"/>
    </xf>
    <xf numFmtId="2" fontId="0" fillId="33" borderId="38" xfId="0" applyNumberFormat="1" applyFill="1" applyBorder="1" applyAlignment="1" applyProtection="1">
      <alignment horizontal="center"/>
      <protection locked="0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0" fillId="33" borderId="40" xfId="0" applyNumberForma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33" borderId="71" xfId="0" applyFill="1" applyBorder="1" applyAlignment="1" applyProtection="1">
      <alignment horizontal="center"/>
      <protection locked="0"/>
    </xf>
    <xf numFmtId="164" fontId="0" fillId="33" borderId="67" xfId="0" applyNumberFormat="1" applyFont="1" applyFill="1" applyBorder="1" applyAlignment="1" applyProtection="1">
      <alignment horizontal="center"/>
      <protection locked="0"/>
    </xf>
    <xf numFmtId="0" fontId="0" fillId="33" borderId="72" xfId="0" applyFill="1" applyBorder="1" applyAlignment="1" applyProtection="1">
      <alignment horizontal="center"/>
      <protection locked="0"/>
    </xf>
    <xf numFmtId="164" fontId="0" fillId="33" borderId="68" xfId="0" applyNumberFormat="1" applyFont="1" applyFill="1" applyBorder="1" applyAlignment="1" applyProtection="1">
      <alignment horizontal="center"/>
      <protection locked="0"/>
    </xf>
    <xf numFmtId="0" fontId="0" fillId="33" borderId="73" xfId="0" applyFill="1" applyBorder="1" applyAlignment="1" applyProtection="1">
      <alignment horizontal="center"/>
      <protection locked="0"/>
    </xf>
    <xf numFmtId="164" fontId="0" fillId="33" borderId="69" xfId="0" applyNumberFormat="1" applyFont="1" applyFill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165" fontId="0" fillId="0" borderId="36" xfId="0" applyNumberFormat="1" applyFill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2" fontId="0" fillId="0" borderId="78" xfId="0" applyNumberFormat="1" applyBorder="1" applyAlignment="1" applyProtection="1">
      <alignment horizontal="center" vertical="center"/>
      <protection hidden="1"/>
    </xf>
    <xf numFmtId="2" fontId="0" fillId="0" borderId="79" xfId="0" applyNumberFormat="1" applyBorder="1" applyAlignment="1" applyProtection="1">
      <alignment horizontal="center" vertical="center"/>
      <protection hidden="1"/>
    </xf>
    <xf numFmtId="2" fontId="0" fillId="0" borderId="80" xfId="0" applyNumberFormat="1" applyBorder="1" applyAlignment="1" applyProtection="1">
      <alignment horizontal="center" vertical="center"/>
      <protection hidden="1"/>
    </xf>
    <xf numFmtId="2" fontId="3" fillId="0" borderId="81" xfId="0" applyNumberFormat="1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2" fontId="0" fillId="0" borderId="77" xfId="0" applyNumberFormat="1" applyBorder="1" applyAlignment="1" applyProtection="1">
      <alignment horizontal="center" vertical="center"/>
      <protection hidden="1"/>
    </xf>
    <xf numFmtId="49" fontId="0" fillId="0" borderId="24" xfId="0" applyNumberFormat="1" applyBorder="1" applyAlignment="1" applyProtection="1">
      <alignment horizontal="center" vertical="center"/>
      <protection locked="0"/>
    </xf>
    <xf numFmtId="2" fontId="0" fillId="0" borderId="82" xfId="0" applyNumberFormat="1" applyBorder="1" applyAlignment="1" applyProtection="1">
      <alignment horizontal="center" vertical="center"/>
      <protection hidden="1"/>
    </xf>
    <xf numFmtId="2" fontId="0" fillId="0" borderId="83" xfId="0" applyNumberFormat="1" applyBorder="1" applyAlignment="1" applyProtection="1">
      <alignment horizontal="center" vertical="center"/>
      <protection hidden="1"/>
    </xf>
    <xf numFmtId="2" fontId="0" fillId="0" borderId="84" xfId="0" applyNumberForma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/>
      <protection hidden="1"/>
    </xf>
    <xf numFmtId="2" fontId="0" fillId="33" borderId="67" xfId="0" applyNumberFormat="1" applyFill="1" applyBorder="1" applyAlignment="1" applyProtection="1">
      <alignment horizontal="center"/>
      <protection locked="0"/>
    </xf>
    <xf numFmtId="2" fontId="0" fillId="33" borderId="68" xfId="0" applyNumberFormat="1" applyFill="1" applyBorder="1" applyAlignment="1" applyProtection="1">
      <alignment horizontal="center"/>
      <protection locked="0"/>
    </xf>
    <xf numFmtId="2" fontId="0" fillId="33" borderId="69" xfId="0" applyNumberFormat="1" applyFill="1" applyBorder="1" applyAlignment="1" applyProtection="1">
      <alignment horizontal="center"/>
      <protection locked="0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2" fontId="0" fillId="0" borderId="86" xfId="0" applyNumberForma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34" xfId="0" applyFont="1" applyBorder="1" applyAlignment="1" applyProtection="1">
      <alignment horizontal="center" vertical="center" textRotation="90" wrapText="1"/>
      <protection locked="0"/>
    </xf>
    <xf numFmtId="49" fontId="3" fillId="0" borderId="88" xfId="0" applyNumberFormat="1" applyFont="1" applyBorder="1" applyAlignment="1" applyProtection="1">
      <alignment horizontal="center" vertical="center" wrapText="1"/>
      <protection hidden="1"/>
    </xf>
    <xf numFmtId="49" fontId="3" fillId="0" borderId="34" xfId="0" applyNumberFormat="1" applyFont="1" applyBorder="1" applyAlignment="1" applyProtection="1">
      <alignment horizontal="center" vertical="center" wrapText="1"/>
      <protection hidden="1"/>
    </xf>
    <xf numFmtId="49" fontId="3" fillId="0" borderId="89" xfId="0" applyNumberFormat="1" applyFont="1" applyBorder="1" applyAlignment="1" applyProtection="1">
      <alignment horizontal="center" vertical="center" wrapText="1"/>
      <protection hidden="1"/>
    </xf>
    <xf numFmtId="49" fontId="3" fillId="0" borderId="66" xfId="0" applyNumberFormat="1" applyFont="1" applyBorder="1" applyAlignment="1" applyProtection="1">
      <alignment horizontal="center" vertical="center" wrapText="1"/>
      <protection hidden="1"/>
    </xf>
    <xf numFmtId="49" fontId="3" fillId="0" borderId="90" xfId="0" applyNumberFormat="1" applyFont="1" applyBorder="1" applyAlignment="1" applyProtection="1">
      <alignment horizontal="center" vertical="center" wrapText="1"/>
      <protection hidden="1"/>
    </xf>
    <xf numFmtId="49" fontId="3" fillId="0" borderId="9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96" xfId="0" applyFont="1" applyBorder="1" applyAlignment="1" applyProtection="1">
      <alignment horizontal="center" vertical="center" wrapText="1"/>
      <protection hidden="1"/>
    </xf>
    <xf numFmtId="0" fontId="3" fillId="0" borderId="97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49" fontId="3" fillId="0" borderId="97" xfId="0" applyNumberFormat="1" applyFont="1" applyBorder="1" applyAlignment="1" applyProtection="1">
      <alignment horizontal="center" vertical="center" wrapText="1"/>
      <protection hidden="1"/>
    </xf>
    <xf numFmtId="49" fontId="3" fillId="0" borderId="74" xfId="0" applyNumberFormat="1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3" fillId="0" borderId="98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49" fontId="3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center" vertical="center" wrapText="1"/>
      <protection hidden="1"/>
    </xf>
    <xf numFmtId="49" fontId="3" fillId="0" borderId="100" xfId="0" applyNumberFormat="1" applyFont="1" applyBorder="1" applyAlignment="1" applyProtection="1">
      <alignment horizontal="center" vertical="center" wrapText="1"/>
      <protection hidden="1"/>
    </xf>
    <xf numFmtId="49" fontId="3" fillId="0" borderId="101" xfId="0" applyNumberFormat="1" applyFont="1" applyBorder="1" applyAlignment="1" applyProtection="1">
      <alignment horizontal="center" vertical="center" wrapText="1"/>
      <protection hidden="1"/>
    </xf>
    <xf numFmtId="49" fontId="3" fillId="0" borderId="102" xfId="0" applyNumberFormat="1" applyFont="1" applyBorder="1" applyAlignment="1" applyProtection="1">
      <alignment horizontal="center" vertical="center" wrapText="1"/>
      <protection hidden="1"/>
    </xf>
    <xf numFmtId="49" fontId="3" fillId="0" borderId="103" xfId="0" applyNumberFormat="1" applyFont="1" applyBorder="1" applyAlignment="1" applyProtection="1">
      <alignment horizontal="center" vertical="center" wrapText="1"/>
      <protection hidden="1"/>
    </xf>
    <xf numFmtId="0" fontId="3" fillId="0" borderId="100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49" fontId="3" fillId="0" borderId="105" xfId="0" applyNumberFormat="1" applyFont="1" applyBorder="1" applyAlignment="1" applyProtection="1">
      <alignment horizontal="center" vertical="center" wrapText="1"/>
      <protection hidden="1"/>
    </xf>
    <xf numFmtId="49" fontId="3" fillId="0" borderId="106" xfId="0" applyNumberFormat="1" applyFont="1" applyBorder="1" applyAlignment="1" applyProtection="1">
      <alignment horizontal="center" vertical="center" wrapText="1"/>
      <protection hidden="1"/>
    </xf>
    <xf numFmtId="49" fontId="3" fillId="0" borderId="107" xfId="0" applyNumberFormat="1" applyFont="1" applyBorder="1" applyAlignment="1" applyProtection="1">
      <alignment horizontal="center" vertical="center" wrapText="1"/>
      <protection hidden="1"/>
    </xf>
    <xf numFmtId="49" fontId="3" fillId="0" borderId="108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Srovnání hybridů dle obsahu sušiny, škrobu, SNDF a produkce metanu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15"/>
          <c:w val="0.7935"/>
          <c:h val="0.8795"/>
        </c:manualLayout>
      </c:layout>
      <c:lineChart>
        <c:grouping val="standard"/>
        <c:varyColors val="0"/>
        <c:ser>
          <c:idx val="0"/>
          <c:order val="0"/>
          <c:tx>
            <c:v>Sušina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val>
            <c:numRef>
              <c:f>'Srovnání hybridů'!$J$6:$J$25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8975534"/>
        <c:axId val="61017759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'Srovnání hybridů'!$M$6:$M$25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2288920"/>
        <c:axId val="43491417"/>
      </c:lineChart>
      <c:cat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Hybridy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Obsah v 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534"/>
        <c:crossesAt val="1"/>
        <c:crossBetween val="between"/>
        <c:dispUnits/>
      </c:valAx>
      <c:catAx>
        <c:axId val="12288920"/>
        <c:scaling>
          <c:orientation val="minMax"/>
        </c:scaling>
        <c:axPos val="b"/>
        <c:delete val="1"/>
        <c:majorTickMark val="out"/>
        <c:minorTickMark val="none"/>
        <c:tickLblPos val="nextTo"/>
        <c:crossAx val="43491417"/>
        <c:crosses val="autoZero"/>
        <c:auto val="1"/>
        <c:lblOffset val="100"/>
        <c:tickLblSkip val="1"/>
        <c:noMultiLvlLbl val="0"/>
      </c:catAx>
      <c:valAx>
        <c:axId val="4349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Produkce metanu (l.kg suš.)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88920"/>
        <c:crosses val="max"/>
        <c:crossBetween val="between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7545"/>
          <c:w val="0.1217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Produkce mléka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15"/>
          <c:w val="0.79575"/>
          <c:h val="0.8905"/>
        </c:manualLayout>
      </c:layout>
      <c:scatterChart>
        <c:scatterStyle val="lineMarker"/>
        <c:varyColors val="0"/>
        <c:ser>
          <c:idx val="6"/>
          <c:order val="0"/>
          <c:tx>
            <c:v>Průměr na tunu sušiny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'Prumery produkce mléka'!$C$4:$C$7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'Prumery produkce mléka'!$G$4:$G$7</c:f>
              <c:numCach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hybridů'!$N$6</c:f>
              <c:numCache>
                <c:ptCount val="1"/>
              </c:numCache>
            </c:numRef>
          </c:xVal>
          <c:yVal>
            <c:numRef>
              <c:f>'Srovnání hybridů'!$O$6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'Srovnání hybridů'!$N$7</c:f>
              <c:numCache>
                <c:ptCount val="1"/>
              </c:numCache>
            </c:numRef>
          </c:xVal>
          <c:yVal>
            <c:numRef>
              <c:f>'Srovnání hybridů'!$O$7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hybridů'!$N$8</c:f>
              <c:numCache>
                <c:ptCount val="1"/>
              </c:numCache>
            </c:numRef>
          </c:xVal>
          <c:yVal>
            <c:numRef>
              <c:f>'Srovnání hybridů'!$O$8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hybridů'!$N$9</c:f>
              <c:numCache>
                <c:ptCount val="1"/>
              </c:numCache>
            </c:numRef>
          </c:xVal>
          <c:yVal>
            <c:numRef>
              <c:f>'Srovnání hybridů'!$O$9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'Srovnání hybridů'!$N$10</c:f>
              <c:numCache>
                <c:ptCount val="1"/>
              </c:numCache>
            </c:numRef>
          </c:xVal>
          <c:yVal>
            <c:numRef>
              <c:f>'Srovnání hybridů'!$O$10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'Srovnání hybridů'!$N$11</c:f>
              <c:numCache>
                <c:ptCount val="1"/>
              </c:numCache>
            </c:numRef>
          </c:xVal>
          <c:yVal>
            <c:numRef>
              <c:f>'Srovnání hybridů'!$O$11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hybridů'!$N$12</c:f>
              <c:numCache>
                <c:ptCount val="1"/>
              </c:numCache>
            </c:numRef>
          </c:xVal>
          <c:yVal>
            <c:numRef>
              <c:f>'Srovnání hybridů'!$O$12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hybridů'!$N$13</c:f>
              <c:numCache>
                <c:ptCount val="1"/>
              </c:numCache>
            </c:numRef>
          </c:xVal>
          <c:yVal>
            <c:numRef>
              <c:f>'Srovnání hybridů'!$O$13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'Srovnání hybridů'!$N$14</c:f>
              <c:numCache>
                <c:ptCount val="1"/>
              </c:numCache>
            </c:numRef>
          </c:xVal>
          <c:yVal>
            <c:numRef>
              <c:f>'Srovnání hybridů'!$O$14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'Srovnání hybridů'!$N$15</c:f>
              <c:numCache>
                <c:ptCount val="1"/>
              </c:numCache>
            </c:numRef>
          </c:xVal>
          <c:yVal>
            <c:numRef>
              <c:f>'Srovnání hybridů'!$O$15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'Srovnání hybridů'!$N$16</c:f>
              <c:numCache>
                <c:ptCount val="1"/>
              </c:numCache>
            </c:numRef>
          </c:xVal>
          <c:yVal>
            <c:numRef>
              <c:f>'Srovnání hybridů'!$O$16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hybridů'!$N$17</c:f>
              <c:numCache>
                <c:ptCount val="1"/>
              </c:numCache>
            </c:numRef>
          </c:xVal>
          <c:yVal>
            <c:numRef>
              <c:f>'Srovnání hybridů'!$O$17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spPr>
            <a:ln w="25400">
              <a:solidFill>
                <a:srgbClr val="94BD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4BD5E"/>
                </a:solidFill>
              </a:ln>
            </c:spPr>
          </c:marker>
          <c:xVal>
            <c:numRef>
              <c:f>'Srovnání hybridů'!$N$18</c:f>
              <c:numCache>
                <c:ptCount val="1"/>
              </c:numCache>
            </c:numRef>
          </c:xVal>
          <c:yVal>
            <c:numRef>
              <c:f>'Srovnání hybridů'!$O$18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'Srovnání hybridů'!$N$19</c:f>
              <c:numCache>
                <c:ptCount val="1"/>
              </c:numCache>
            </c:numRef>
          </c:xVal>
          <c:yVal>
            <c:numRef>
              <c:f>'Srovnání hybridů'!$O$19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hybridů'!$N$20</c:f>
              <c:numCache>
                <c:ptCount val="1"/>
              </c:numCache>
            </c:numRef>
          </c:xVal>
          <c:yVal>
            <c:numRef>
              <c:f>'Srovnání hybridů'!$O$20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'Srovnání hybridů'!$N$21</c:f>
              <c:numCache>
                <c:ptCount val="1"/>
              </c:numCache>
            </c:numRef>
          </c:xVal>
          <c:yVal>
            <c:numRef>
              <c:f>'Srovnání hybridů'!$O$21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'Srovnání hybridů'!$N$22</c:f>
              <c:numCache>
                <c:ptCount val="1"/>
              </c:numCache>
            </c:numRef>
          </c:xVal>
          <c:yVal>
            <c:numRef>
              <c:f>'Srovnání hybridů'!$O$22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'Srovnání hybridů'!$N$23</c:f>
              <c:numCache>
                <c:ptCount val="1"/>
              </c:numCache>
            </c:numRef>
          </c:xVal>
          <c:yVal>
            <c:numRef>
              <c:f>'Srovnání hybridů'!$O$23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'Srovnání hybridů'!$N$24</c:f>
              <c:numCache>
                <c:ptCount val="1"/>
              </c:numCache>
            </c:numRef>
          </c:xVal>
          <c:yVal>
            <c:numRef>
              <c:f>'Srovnání hybridů'!$O$24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'Srovnání hybridů'!$N$25</c:f>
              <c:numCache>
                <c:ptCount val="1"/>
              </c:numCache>
            </c:numRef>
          </c:xVal>
          <c:yVal>
            <c:numRef>
              <c:f>'Srovnání hybridů'!$O$25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5878434"/>
        <c:axId val="33143859"/>
      </c:scatterChart>
      <c:valAx>
        <c:axId val="5587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hektar (v tis.)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43859"/>
        <c:crosses val="autoZero"/>
        <c:crossBetween val="midCat"/>
        <c:dispUnits/>
      </c:val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kg mléka na t suš. kukuřice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 val="autoZero"/>
        <c:crossBetween val="midCat"/>
        <c:dispUnits/>
      </c:valAx>
      <c:spPr>
        <a:blipFill>
          <a:blip r:embed="rId1">
            <a:alphaModFix amt="15000"/>
          </a:blip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11275"/>
          <c:w val="0.16525"/>
          <c:h val="0.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25</xdr:row>
      <xdr:rowOff>142875</xdr:rowOff>
    </xdr:from>
    <xdr:to>
      <xdr:col>14</xdr:col>
      <xdr:colOff>352425</xdr:colOff>
      <xdr:row>37</xdr:row>
      <xdr:rowOff>114300</xdr:rowOff>
    </xdr:to>
    <xdr:pic>
      <xdr:nvPicPr>
        <xdr:cNvPr id="1" name="Obrázek 1" descr="logo_nutrivetVodotis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572000"/>
          <a:ext cx="81057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tabSelected="1" zoomScalePageLayoutView="0" workbookViewId="0" topLeftCell="A1">
      <selection activeCell="G5" sqref="G5"/>
    </sheetView>
  </sheetViews>
  <sheetFormatPr defaultColWidth="11.57421875" defaultRowHeight="12.75"/>
  <cols>
    <col min="1" max="1" width="11.57421875" style="0" customWidth="1"/>
    <col min="2" max="3" width="5.8515625" style="0" customWidth="1"/>
    <col min="4" max="5" width="11.57421875" style="0" customWidth="1"/>
    <col min="6" max="6" width="11.8515625" style="0" customWidth="1"/>
    <col min="7" max="7" width="34.57421875" style="0" customWidth="1"/>
  </cols>
  <sheetData>
    <row r="2" spans="3:5" ht="12.75">
      <c r="C2" s="162" t="s">
        <v>0</v>
      </c>
      <c r="D2" s="162"/>
      <c r="E2" s="162"/>
    </row>
    <row r="3" spans="2:8" ht="12.75">
      <c r="B3" s="1"/>
      <c r="C3" s="162"/>
      <c r="D3" s="162"/>
      <c r="E3" s="162"/>
      <c r="F3" s="2"/>
      <c r="G3" s="2"/>
      <c r="H3" s="3"/>
    </row>
    <row r="4" spans="2:8" ht="12.75">
      <c r="B4" s="4"/>
      <c r="C4" s="5"/>
      <c r="H4" s="6"/>
    </row>
    <row r="5" spans="2:8" ht="15.75">
      <c r="B5" s="4"/>
      <c r="C5" s="5"/>
      <c r="D5" s="163" t="s">
        <v>1</v>
      </c>
      <c r="E5" s="163"/>
      <c r="G5" s="48"/>
      <c r="H5" s="6"/>
    </row>
    <row r="6" spans="2:8" ht="12.75">
      <c r="B6" s="4"/>
      <c r="C6" s="5"/>
      <c r="H6" s="6"/>
    </row>
    <row r="7" spans="2:8" ht="12.75">
      <c r="B7" s="4"/>
      <c r="C7" s="5"/>
      <c r="H7" s="6"/>
    </row>
    <row r="8" spans="2:8" ht="15.75">
      <c r="B8" s="4"/>
      <c r="C8" s="5"/>
      <c r="D8" s="163" t="s">
        <v>2</v>
      </c>
      <c r="E8" s="163"/>
      <c r="G8" s="49"/>
      <c r="H8" s="6"/>
    </row>
    <row r="9" spans="2:8" ht="12.75">
      <c r="B9" s="4"/>
      <c r="C9" s="5"/>
      <c r="H9" s="6"/>
    </row>
    <row r="10" spans="2:8" ht="12.75">
      <c r="B10" s="4"/>
      <c r="C10" s="5"/>
      <c r="H10" s="6"/>
    </row>
    <row r="11" spans="2:8" ht="15.75">
      <c r="B11" s="4"/>
      <c r="C11" s="5"/>
      <c r="D11" s="163" t="s">
        <v>3</v>
      </c>
      <c r="E11" s="163"/>
      <c r="G11" s="148"/>
      <c r="H11" s="6"/>
    </row>
    <row r="12" spans="2:8" ht="12.75">
      <c r="B12" s="4"/>
      <c r="C12" s="5"/>
      <c r="H12" s="6"/>
    </row>
    <row r="13" spans="2:8" ht="12.75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rintOptions/>
  <pageMargins left="0.7875" right="0.7875" top="0.8861111111111111" bottom="1.0527777777777778" header="0.5118055555555555" footer="0.7875"/>
  <pageSetup horizontalDpi="300" verticalDpi="300" orientation="landscape" paperSize="9" r:id="rId2"/>
  <headerFooter alignWithMargins="0">
    <oddHeader xml:space="preserve">&amp;L&amp;G&amp;RVídeňská 1023, 69123 Pohořelice
tel: +420519424247, email: nutrivet@nutrivet.cz, web: www.nutrivet.cz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2.28125" style="0" customWidth="1"/>
    <col min="2" max="2" width="7.28125" style="0" customWidth="1"/>
    <col min="3" max="4" width="10.57421875" style="0" customWidth="1"/>
    <col min="5" max="10" width="7.8515625" style="0" customWidth="1"/>
    <col min="11" max="11" width="10.7109375" style="0" customWidth="1"/>
  </cols>
  <sheetData>
    <row r="1" spans="1:11" ht="12.75">
      <c r="A1" s="171" t="str">
        <f>CONCATENATE("Chemická analýza",IF(OR(NOT(ISBLANK('Informace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Chemická analýza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4" ht="13.5" thickBot="1">
      <c r="A2" s="10"/>
      <c r="B2" s="11"/>
      <c r="C2" s="11"/>
      <c r="D2" s="11"/>
    </row>
    <row r="3" spans="1:11" ht="13.5" customHeight="1" thickBot="1">
      <c r="A3" s="165" t="s">
        <v>4</v>
      </c>
      <c r="B3" s="167" t="s">
        <v>5</v>
      </c>
      <c r="C3" s="165" t="s">
        <v>6</v>
      </c>
      <c r="D3" s="169" t="s">
        <v>7</v>
      </c>
      <c r="E3" s="172" t="s">
        <v>86</v>
      </c>
      <c r="F3" s="172"/>
      <c r="G3" s="173"/>
      <c r="H3" s="173"/>
      <c r="I3" s="173"/>
      <c r="J3" s="173"/>
      <c r="K3" s="174"/>
    </row>
    <row r="4" spans="1:11" ht="29.25" customHeight="1" thickBot="1">
      <c r="A4" s="166"/>
      <c r="B4" s="168"/>
      <c r="C4" s="166"/>
      <c r="D4" s="170"/>
      <c r="E4" s="118" t="s">
        <v>8</v>
      </c>
      <c r="F4" s="118" t="s">
        <v>64</v>
      </c>
      <c r="G4" s="74" t="s">
        <v>65</v>
      </c>
      <c r="H4" s="74" t="s">
        <v>10</v>
      </c>
      <c r="I4" s="74" t="s">
        <v>11</v>
      </c>
      <c r="J4" s="74" t="s">
        <v>47</v>
      </c>
      <c r="K4" s="153" t="s">
        <v>88</v>
      </c>
    </row>
    <row r="5" spans="1:11" ht="13.5" thickBot="1">
      <c r="A5" s="66"/>
      <c r="B5" s="123"/>
      <c r="C5" s="66" t="s">
        <v>81</v>
      </c>
      <c r="D5" s="123" t="s">
        <v>14</v>
      </c>
      <c r="E5" s="119" t="s">
        <v>15</v>
      </c>
      <c r="F5" s="124" t="s">
        <v>15</v>
      </c>
      <c r="G5" s="19" t="s">
        <v>15</v>
      </c>
      <c r="H5" s="19" t="s">
        <v>15</v>
      </c>
      <c r="I5" s="19" t="s">
        <v>15</v>
      </c>
      <c r="J5" s="20" t="s">
        <v>15</v>
      </c>
      <c r="K5" s="154" t="s">
        <v>15</v>
      </c>
    </row>
    <row r="6" spans="1:11" ht="13.5" thickBot="1">
      <c r="A6" s="164" t="s">
        <v>78</v>
      </c>
      <c r="B6" s="125">
        <v>1</v>
      </c>
      <c r="C6" s="129"/>
      <c r="D6" s="130"/>
      <c r="E6" s="120"/>
      <c r="F6" s="120"/>
      <c r="G6" s="21"/>
      <c r="H6" s="21"/>
      <c r="I6" s="21"/>
      <c r="J6" s="21"/>
      <c r="K6" s="155"/>
    </row>
    <row r="7" spans="1:11" ht="13.5" thickBot="1">
      <c r="A7" s="164"/>
      <c r="B7" s="126">
        <v>2</v>
      </c>
      <c r="C7" s="131"/>
      <c r="D7" s="132"/>
      <c r="E7" s="121"/>
      <c r="F7" s="121"/>
      <c r="G7" s="22"/>
      <c r="H7" s="22"/>
      <c r="I7" s="22"/>
      <c r="J7" s="22"/>
      <c r="K7" s="156"/>
    </row>
    <row r="8" spans="1:11" ht="13.5" thickBot="1">
      <c r="A8" s="164"/>
      <c r="B8" s="127">
        <v>3</v>
      </c>
      <c r="C8" s="133"/>
      <c r="D8" s="134"/>
      <c r="E8" s="122"/>
      <c r="F8" s="122"/>
      <c r="G8" s="23"/>
      <c r="H8" s="23"/>
      <c r="I8" s="23"/>
      <c r="J8" s="23"/>
      <c r="K8" s="157"/>
    </row>
    <row r="9" spans="1:11" ht="13.5" thickBot="1">
      <c r="A9" s="164" t="s">
        <v>80</v>
      </c>
      <c r="B9" s="125">
        <v>1</v>
      </c>
      <c r="C9" s="129"/>
      <c r="D9" s="130"/>
      <c r="E9" s="120"/>
      <c r="F9" s="120"/>
      <c r="G9" s="21"/>
      <c r="H9" s="21"/>
      <c r="I9" s="21"/>
      <c r="J9" s="21"/>
      <c r="K9" s="155"/>
    </row>
    <row r="10" spans="1:11" ht="13.5" thickBot="1">
      <c r="A10" s="164"/>
      <c r="B10" s="126">
        <v>2</v>
      </c>
      <c r="C10" s="131"/>
      <c r="D10" s="132"/>
      <c r="E10" s="121"/>
      <c r="F10" s="121"/>
      <c r="G10" s="22"/>
      <c r="H10" s="22"/>
      <c r="I10" s="22"/>
      <c r="J10" s="22"/>
      <c r="K10" s="156"/>
    </row>
    <row r="11" spans="1:11" ht="13.5" thickBot="1">
      <c r="A11" s="164"/>
      <c r="B11" s="127">
        <v>3</v>
      </c>
      <c r="C11" s="133"/>
      <c r="D11" s="134"/>
      <c r="E11" s="122"/>
      <c r="F11" s="122"/>
      <c r="G11" s="23"/>
      <c r="H11" s="23"/>
      <c r="I11" s="23"/>
      <c r="J11" s="23"/>
      <c r="K11" s="157"/>
    </row>
    <row r="12" spans="1:11" ht="13.5" thickBot="1">
      <c r="A12" s="164" t="s">
        <v>79</v>
      </c>
      <c r="B12" s="125">
        <v>1</v>
      </c>
      <c r="C12" s="129"/>
      <c r="D12" s="130"/>
      <c r="E12" s="120"/>
      <c r="F12" s="120"/>
      <c r="G12" s="21"/>
      <c r="H12" s="21"/>
      <c r="I12" s="21"/>
      <c r="J12" s="21"/>
      <c r="K12" s="155"/>
    </row>
    <row r="13" spans="1:11" ht="13.5" thickBot="1">
      <c r="A13" s="164"/>
      <c r="B13" s="126">
        <v>2</v>
      </c>
      <c r="C13" s="131"/>
      <c r="D13" s="132"/>
      <c r="E13" s="121"/>
      <c r="F13" s="121"/>
      <c r="G13" s="22"/>
      <c r="H13" s="22"/>
      <c r="I13" s="22"/>
      <c r="J13" s="22"/>
      <c r="K13" s="156"/>
    </row>
    <row r="14" spans="1:11" ht="13.5" thickBot="1">
      <c r="A14" s="164"/>
      <c r="B14" s="127">
        <v>3</v>
      </c>
      <c r="C14" s="133"/>
      <c r="D14" s="134"/>
      <c r="E14" s="122"/>
      <c r="F14" s="122"/>
      <c r="G14" s="23"/>
      <c r="H14" s="23"/>
      <c r="I14" s="23"/>
      <c r="J14" s="23"/>
      <c r="K14" s="157"/>
    </row>
    <row r="15" spans="1:11" ht="13.5" thickBot="1">
      <c r="A15" s="164" t="s">
        <v>17</v>
      </c>
      <c r="B15" s="125">
        <v>1</v>
      </c>
      <c r="C15" s="129"/>
      <c r="D15" s="130"/>
      <c r="E15" s="120"/>
      <c r="F15" s="120"/>
      <c r="G15" s="21"/>
      <c r="H15" s="21"/>
      <c r="I15" s="21"/>
      <c r="J15" s="21"/>
      <c r="K15" s="155"/>
    </row>
    <row r="16" spans="1:11" ht="13.5" thickBot="1">
      <c r="A16" s="164"/>
      <c r="B16" s="126">
        <v>2</v>
      </c>
      <c r="C16" s="131"/>
      <c r="D16" s="132"/>
      <c r="E16" s="121"/>
      <c r="F16" s="121"/>
      <c r="G16" s="22"/>
      <c r="H16" s="22"/>
      <c r="I16" s="22"/>
      <c r="J16" s="22"/>
      <c r="K16" s="156"/>
    </row>
    <row r="17" spans="1:11" ht="13.5" thickBot="1">
      <c r="A17" s="164"/>
      <c r="B17" s="127">
        <v>3</v>
      </c>
      <c r="C17" s="133"/>
      <c r="D17" s="134"/>
      <c r="E17" s="122"/>
      <c r="F17" s="122"/>
      <c r="G17" s="23"/>
      <c r="H17" s="23"/>
      <c r="I17" s="23"/>
      <c r="J17" s="23"/>
      <c r="K17" s="157"/>
    </row>
    <row r="18" spans="1:11" ht="13.5" thickBot="1">
      <c r="A18" s="164" t="s">
        <v>18</v>
      </c>
      <c r="B18" s="125">
        <v>1</v>
      </c>
      <c r="C18" s="129"/>
      <c r="D18" s="130"/>
      <c r="E18" s="120"/>
      <c r="F18" s="120"/>
      <c r="G18" s="21"/>
      <c r="H18" s="21"/>
      <c r="I18" s="21"/>
      <c r="J18" s="21"/>
      <c r="K18" s="155"/>
    </row>
    <row r="19" spans="1:11" ht="13.5" thickBot="1">
      <c r="A19" s="164"/>
      <c r="B19" s="126">
        <v>2</v>
      </c>
      <c r="C19" s="131"/>
      <c r="D19" s="132"/>
      <c r="E19" s="121"/>
      <c r="F19" s="121"/>
      <c r="G19" s="22"/>
      <c r="H19" s="22"/>
      <c r="I19" s="22"/>
      <c r="J19" s="22"/>
      <c r="K19" s="156"/>
    </row>
    <row r="20" spans="1:11" ht="13.5" thickBot="1">
      <c r="A20" s="164"/>
      <c r="B20" s="127">
        <v>3</v>
      </c>
      <c r="C20" s="133"/>
      <c r="D20" s="134"/>
      <c r="E20" s="122"/>
      <c r="F20" s="122"/>
      <c r="G20" s="23"/>
      <c r="H20" s="23"/>
      <c r="I20" s="23"/>
      <c r="J20" s="23"/>
      <c r="K20" s="157"/>
    </row>
    <row r="21" spans="1:11" ht="13.5" thickBot="1">
      <c r="A21" s="164" t="s">
        <v>19</v>
      </c>
      <c r="B21" s="125">
        <v>1</v>
      </c>
      <c r="C21" s="129"/>
      <c r="D21" s="130"/>
      <c r="E21" s="120"/>
      <c r="F21" s="120"/>
      <c r="G21" s="21"/>
      <c r="H21" s="21"/>
      <c r="I21" s="21"/>
      <c r="J21" s="21"/>
      <c r="K21" s="155"/>
    </row>
    <row r="22" spans="1:11" ht="13.5" thickBot="1">
      <c r="A22" s="164"/>
      <c r="B22" s="126">
        <v>2</v>
      </c>
      <c r="C22" s="131"/>
      <c r="D22" s="132"/>
      <c r="E22" s="121"/>
      <c r="F22" s="121"/>
      <c r="G22" s="22"/>
      <c r="H22" s="22"/>
      <c r="I22" s="22"/>
      <c r="J22" s="22"/>
      <c r="K22" s="156"/>
    </row>
    <row r="23" spans="1:11" ht="13.5" thickBot="1">
      <c r="A23" s="164"/>
      <c r="B23" s="127">
        <v>3</v>
      </c>
      <c r="C23" s="133"/>
      <c r="D23" s="134"/>
      <c r="E23" s="122"/>
      <c r="F23" s="122"/>
      <c r="G23" s="23"/>
      <c r="H23" s="23"/>
      <c r="I23" s="23"/>
      <c r="J23" s="23"/>
      <c r="K23" s="157"/>
    </row>
    <row r="24" spans="1:11" ht="13.5" thickBot="1">
      <c r="A24" s="164" t="s">
        <v>20</v>
      </c>
      <c r="B24" s="125">
        <v>1</v>
      </c>
      <c r="C24" s="129"/>
      <c r="D24" s="130"/>
      <c r="E24" s="120"/>
      <c r="F24" s="120"/>
      <c r="G24" s="21"/>
      <c r="H24" s="21"/>
      <c r="I24" s="21"/>
      <c r="J24" s="21"/>
      <c r="K24" s="155"/>
    </row>
    <row r="25" spans="1:11" ht="13.5" thickBot="1">
      <c r="A25" s="164"/>
      <c r="B25" s="126">
        <v>2</v>
      </c>
      <c r="C25" s="131"/>
      <c r="D25" s="132"/>
      <c r="E25" s="121"/>
      <c r="F25" s="121"/>
      <c r="G25" s="22"/>
      <c r="H25" s="22"/>
      <c r="I25" s="22"/>
      <c r="J25" s="22"/>
      <c r="K25" s="156"/>
    </row>
    <row r="26" spans="1:11" ht="13.5" thickBot="1">
      <c r="A26" s="164"/>
      <c r="B26" s="127">
        <v>3</v>
      </c>
      <c r="C26" s="133"/>
      <c r="D26" s="134"/>
      <c r="E26" s="122"/>
      <c r="F26" s="122"/>
      <c r="G26" s="23"/>
      <c r="H26" s="23"/>
      <c r="I26" s="23"/>
      <c r="J26" s="23"/>
      <c r="K26" s="157"/>
    </row>
    <row r="27" spans="1:11" ht="13.5" thickBot="1">
      <c r="A27" s="164" t="s">
        <v>21</v>
      </c>
      <c r="B27" s="125">
        <v>1</v>
      </c>
      <c r="C27" s="129"/>
      <c r="D27" s="130"/>
      <c r="E27" s="120"/>
      <c r="F27" s="120"/>
      <c r="G27" s="21"/>
      <c r="H27" s="21"/>
      <c r="I27" s="21"/>
      <c r="J27" s="21"/>
      <c r="K27" s="155"/>
    </row>
    <row r="28" spans="1:11" ht="13.5" thickBot="1">
      <c r="A28" s="164"/>
      <c r="B28" s="126">
        <v>2</v>
      </c>
      <c r="C28" s="131"/>
      <c r="D28" s="132"/>
      <c r="E28" s="121"/>
      <c r="F28" s="121"/>
      <c r="G28" s="22"/>
      <c r="H28" s="22"/>
      <c r="I28" s="22"/>
      <c r="J28" s="22"/>
      <c r="K28" s="156"/>
    </row>
    <row r="29" spans="1:11" ht="13.5" thickBot="1">
      <c r="A29" s="164"/>
      <c r="B29" s="127">
        <v>3</v>
      </c>
      <c r="C29" s="133"/>
      <c r="D29" s="134"/>
      <c r="E29" s="122"/>
      <c r="F29" s="122"/>
      <c r="G29" s="23"/>
      <c r="H29" s="23"/>
      <c r="I29" s="23"/>
      <c r="J29" s="23"/>
      <c r="K29" s="157"/>
    </row>
    <row r="30" spans="1:11" ht="13.5" thickBot="1">
      <c r="A30" s="164" t="s">
        <v>22</v>
      </c>
      <c r="B30" s="125">
        <v>1</v>
      </c>
      <c r="C30" s="129"/>
      <c r="D30" s="130"/>
      <c r="E30" s="120"/>
      <c r="F30" s="120"/>
      <c r="G30" s="21"/>
      <c r="H30" s="21"/>
      <c r="I30" s="21"/>
      <c r="J30" s="21"/>
      <c r="K30" s="155"/>
    </row>
    <row r="31" spans="1:11" ht="13.5" thickBot="1">
      <c r="A31" s="164"/>
      <c r="B31" s="126">
        <v>2</v>
      </c>
      <c r="C31" s="131"/>
      <c r="D31" s="132"/>
      <c r="E31" s="121"/>
      <c r="F31" s="121"/>
      <c r="G31" s="22"/>
      <c r="H31" s="22"/>
      <c r="I31" s="22"/>
      <c r="J31" s="22"/>
      <c r="K31" s="156"/>
    </row>
    <row r="32" spans="1:11" ht="13.5" thickBot="1">
      <c r="A32" s="164"/>
      <c r="B32" s="127">
        <v>3</v>
      </c>
      <c r="C32" s="133"/>
      <c r="D32" s="134"/>
      <c r="E32" s="122"/>
      <c r="F32" s="122"/>
      <c r="G32" s="23"/>
      <c r="H32" s="23"/>
      <c r="I32" s="23"/>
      <c r="J32" s="23"/>
      <c r="K32" s="157"/>
    </row>
    <row r="33" spans="1:11" ht="13.5" thickBot="1">
      <c r="A33" s="164" t="s">
        <v>23</v>
      </c>
      <c r="B33" s="125">
        <v>1</v>
      </c>
      <c r="C33" s="129"/>
      <c r="D33" s="130"/>
      <c r="E33" s="120"/>
      <c r="F33" s="120"/>
      <c r="G33" s="21"/>
      <c r="H33" s="21"/>
      <c r="I33" s="21"/>
      <c r="J33" s="21"/>
      <c r="K33" s="155"/>
    </row>
    <row r="34" spans="1:11" ht="13.5" thickBot="1">
      <c r="A34" s="164"/>
      <c r="B34" s="126">
        <v>2</v>
      </c>
      <c r="C34" s="131"/>
      <c r="D34" s="132"/>
      <c r="E34" s="121"/>
      <c r="F34" s="121"/>
      <c r="G34" s="22"/>
      <c r="H34" s="22"/>
      <c r="I34" s="22"/>
      <c r="J34" s="22"/>
      <c r="K34" s="156"/>
    </row>
    <row r="35" spans="1:11" ht="13.5" thickBot="1">
      <c r="A35" s="164"/>
      <c r="B35" s="127">
        <v>3</v>
      </c>
      <c r="C35" s="133"/>
      <c r="D35" s="134"/>
      <c r="E35" s="122"/>
      <c r="F35" s="122"/>
      <c r="G35" s="23"/>
      <c r="H35" s="23"/>
      <c r="I35" s="23"/>
      <c r="J35" s="23"/>
      <c r="K35" s="157"/>
    </row>
    <row r="36" spans="1:11" ht="13.5" thickBot="1">
      <c r="A36" s="164" t="s">
        <v>24</v>
      </c>
      <c r="B36" s="125">
        <v>1</v>
      </c>
      <c r="C36" s="129"/>
      <c r="D36" s="130"/>
      <c r="E36" s="120"/>
      <c r="F36" s="120"/>
      <c r="G36" s="21"/>
      <c r="H36" s="21"/>
      <c r="I36" s="21"/>
      <c r="J36" s="21"/>
      <c r="K36" s="155"/>
    </row>
    <row r="37" spans="1:11" ht="13.5" thickBot="1">
      <c r="A37" s="164"/>
      <c r="B37" s="126">
        <v>2</v>
      </c>
      <c r="C37" s="131"/>
      <c r="D37" s="132"/>
      <c r="E37" s="121"/>
      <c r="F37" s="121"/>
      <c r="G37" s="22"/>
      <c r="H37" s="22"/>
      <c r="I37" s="22"/>
      <c r="J37" s="22"/>
      <c r="K37" s="156"/>
    </row>
    <row r="38" spans="1:11" ht="13.5" thickBot="1">
      <c r="A38" s="164"/>
      <c r="B38" s="127">
        <v>3</v>
      </c>
      <c r="C38" s="133"/>
      <c r="D38" s="134"/>
      <c r="E38" s="122"/>
      <c r="F38" s="122"/>
      <c r="G38" s="23"/>
      <c r="H38" s="23"/>
      <c r="I38" s="23"/>
      <c r="J38" s="23"/>
      <c r="K38" s="157"/>
    </row>
    <row r="39" spans="1:11" ht="13.5" thickBot="1">
      <c r="A39" s="164" t="s">
        <v>25</v>
      </c>
      <c r="B39" s="125">
        <v>1</v>
      </c>
      <c r="C39" s="129"/>
      <c r="D39" s="130"/>
      <c r="E39" s="120"/>
      <c r="F39" s="120"/>
      <c r="G39" s="21"/>
      <c r="H39" s="21"/>
      <c r="I39" s="21"/>
      <c r="J39" s="21"/>
      <c r="K39" s="155"/>
    </row>
    <row r="40" spans="1:11" ht="13.5" thickBot="1">
      <c r="A40" s="164"/>
      <c r="B40" s="126">
        <v>2</v>
      </c>
      <c r="C40" s="131"/>
      <c r="D40" s="132"/>
      <c r="E40" s="121"/>
      <c r="F40" s="121"/>
      <c r="G40" s="22"/>
      <c r="H40" s="22"/>
      <c r="I40" s="22"/>
      <c r="J40" s="22"/>
      <c r="K40" s="156"/>
    </row>
    <row r="41" spans="1:11" ht="13.5" thickBot="1">
      <c r="A41" s="164"/>
      <c r="B41" s="127">
        <v>3</v>
      </c>
      <c r="C41" s="133"/>
      <c r="D41" s="134"/>
      <c r="E41" s="122"/>
      <c r="F41" s="122"/>
      <c r="G41" s="23"/>
      <c r="H41" s="23"/>
      <c r="I41" s="23"/>
      <c r="J41" s="23"/>
      <c r="K41" s="157"/>
    </row>
    <row r="42" spans="1:11" ht="13.5" thickBot="1">
      <c r="A42" s="164" t="s">
        <v>26</v>
      </c>
      <c r="B42" s="125">
        <v>1</v>
      </c>
      <c r="C42" s="129"/>
      <c r="D42" s="130"/>
      <c r="E42" s="120"/>
      <c r="F42" s="120"/>
      <c r="G42" s="21"/>
      <c r="H42" s="21"/>
      <c r="I42" s="21"/>
      <c r="J42" s="21"/>
      <c r="K42" s="155"/>
    </row>
    <row r="43" spans="1:11" ht="13.5" thickBot="1">
      <c r="A43" s="164"/>
      <c r="B43" s="126">
        <v>2</v>
      </c>
      <c r="C43" s="131"/>
      <c r="D43" s="132"/>
      <c r="E43" s="121"/>
      <c r="F43" s="121"/>
      <c r="G43" s="22"/>
      <c r="H43" s="22"/>
      <c r="I43" s="22"/>
      <c r="J43" s="22"/>
      <c r="K43" s="156"/>
    </row>
    <row r="44" spans="1:11" ht="13.5" thickBot="1">
      <c r="A44" s="164"/>
      <c r="B44" s="127">
        <v>3</v>
      </c>
      <c r="C44" s="133"/>
      <c r="D44" s="134"/>
      <c r="E44" s="122"/>
      <c r="F44" s="122"/>
      <c r="G44" s="23"/>
      <c r="H44" s="23"/>
      <c r="I44" s="23"/>
      <c r="J44" s="23"/>
      <c r="K44" s="157"/>
    </row>
    <row r="45" spans="1:11" ht="13.5" thickBot="1">
      <c r="A45" s="164" t="s">
        <v>27</v>
      </c>
      <c r="B45" s="125">
        <v>1</v>
      </c>
      <c r="C45" s="129"/>
      <c r="D45" s="130"/>
      <c r="E45" s="120"/>
      <c r="F45" s="120"/>
      <c r="G45" s="21"/>
      <c r="H45" s="21"/>
      <c r="I45" s="21"/>
      <c r="J45" s="21"/>
      <c r="K45" s="155"/>
    </row>
    <row r="46" spans="1:11" ht="13.5" thickBot="1">
      <c r="A46" s="164"/>
      <c r="B46" s="126">
        <v>2</v>
      </c>
      <c r="C46" s="131"/>
      <c r="D46" s="132"/>
      <c r="E46" s="121"/>
      <c r="F46" s="121"/>
      <c r="G46" s="22"/>
      <c r="H46" s="22"/>
      <c r="I46" s="22"/>
      <c r="J46" s="22"/>
      <c r="K46" s="156"/>
    </row>
    <row r="47" spans="1:11" ht="13.5" thickBot="1">
      <c r="A47" s="164"/>
      <c r="B47" s="127">
        <v>3</v>
      </c>
      <c r="C47" s="133"/>
      <c r="D47" s="134"/>
      <c r="E47" s="122"/>
      <c r="F47" s="122"/>
      <c r="G47" s="23"/>
      <c r="H47" s="23"/>
      <c r="I47" s="23"/>
      <c r="J47" s="23"/>
      <c r="K47" s="157"/>
    </row>
    <row r="48" spans="1:11" ht="13.5" thickBot="1">
      <c r="A48" s="164" t="s">
        <v>28</v>
      </c>
      <c r="B48" s="125">
        <v>1</v>
      </c>
      <c r="C48" s="129"/>
      <c r="D48" s="130"/>
      <c r="E48" s="120"/>
      <c r="F48" s="120"/>
      <c r="G48" s="21"/>
      <c r="H48" s="21"/>
      <c r="I48" s="21"/>
      <c r="J48" s="21"/>
      <c r="K48" s="155"/>
    </row>
    <row r="49" spans="1:11" ht="13.5" thickBot="1">
      <c r="A49" s="164"/>
      <c r="B49" s="126">
        <v>2</v>
      </c>
      <c r="C49" s="131"/>
      <c r="D49" s="132"/>
      <c r="E49" s="121"/>
      <c r="F49" s="121"/>
      <c r="G49" s="22"/>
      <c r="H49" s="22"/>
      <c r="I49" s="22"/>
      <c r="J49" s="22"/>
      <c r="K49" s="156"/>
    </row>
    <row r="50" spans="1:11" ht="13.5" thickBot="1">
      <c r="A50" s="164"/>
      <c r="B50" s="127">
        <v>3</v>
      </c>
      <c r="C50" s="133"/>
      <c r="D50" s="134"/>
      <c r="E50" s="122"/>
      <c r="F50" s="122"/>
      <c r="G50" s="23"/>
      <c r="H50" s="23"/>
      <c r="I50" s="23"/>
      <c r="J50" s="23"/>
      <c r="K50" s="157"/>
    </row>
    <row r="51" spans="1:11" ht="13.5" thickBot="1">
      <c r="A51" s="164" t="s">
        <v>29</v>
      </c>
      <c r="B51" s="125">
        <v>1</v>
      </c>
      <c r="C51" s="129"/>
      <c r="D51" s="130"/>
      <c r="E51" s="120"/>
      <c r="F51" s="120"/>
      <c r="G51" s="21"/>
      <c r="H51" s="21"/>
      <c r="I51" s="21"/>
      <c r="J51" s="21"/>
      <c r="K51" s="155"/>
    </row>
    <row r="52" spans="1:11" ht="13.5" thickBot="1">
      <c r="A52" s="164"/>
      <c r="B52" s="126">
        <v>2</v>
      </c>
      <c r="C52" s="131"/>
      <c r="D52" s="132"/>
      <c r="E52" s="121"/>
      <c r="F52" s="121"/>
      <c r="G52" s="22"/>
      <c r="H52" s="22"/>
      <c r="I52" s="22"/>
      <c r="J52" s="22"/>
      <c r="K52" s="156"/>
    </row>
    <row r="53" spans="1:11" ht="13.5" thickBot="1">
      <c r="A53" s="164"/>
      <c r="B53" s="127">
        <v>3</v>
      </c>
      <c r="C53" s="133"/>
      <c r="D53" s="134"/>
      <c r="E53" s="122"/>
      <c r="F53" s="122"/>
      <c r="G53" s="23"/>
      <c r="H53" s="23"/>
      <c r="I53" s="23"/>
      <c r="J53" s="23"/>
      <c r="K53" s="157"/>
    </row>
    <row r="54" spans="1:11" ht="13.5" thickBot="1">
      <c r="A54" s="164" t="s">
        <v>30</v>
      </c>
      <c r="B54" s="125">
        <v>1</v>
      </c>
      <c r="C54" s="129"/>
      <c r="D54" s="130"/>
      <c r="E54" s="120"/>
      <c r="F54" s="120"/>
      <c r="G54" s="21"/>
      <c r="H54" s="21"/>
      <c r="I54" s="21"/>
      <c r="J54" s="21"/>
      <c r="K54" s="155"/>
    </row>
    <row r="55" spans="1:11" ht="13.5" thickBot="1">
      <c r="A55" s="164"/>
      <c r="B55" s="126">
        <v>2</v>
      </c>
      <c r="C55" s="131"/>
      <c r="D55" s="132"/>
      <c r="E55" s="121"/>
      <c r="F55" s="121"/>
      <c r="G55" s="22"/>
      <c r="H55" s="22"/>
      <c r="I55" s="22"/>
      <c r="J55" s="22"/>
      <c r="K55" s="156"/>
    </row>
    <row r="56" spans="1:11" ht="13.5" thickBot="1">
      <c r="A56" s="164"/>
      <c r="B56" s="127">
        <v>3</v>
      </c>
      <c r="C56" s="133"/>
      <c r="D56" s="134"/>
      <c r="E56" s="122"/>
      <c r="F56" s="122"/>
      <c r="G56" s="23"/>
      <c r="H56" s="23"/>
      <c r="I56" s="23"/>
      <c r="J56" s="23"/>
      <c r="K56" s="157"/>
    </row>
    <row r="57" spans="1:11" ht="13.5" thickBot="1">
      <c r="A57" s="164" t="s">
        <v>31</v>
      </c>
      <c r="B57" s="125">
        <v>1</v>
      </c>
      <c r="C57" s="129"/>
      <c r="D57" s="130"/>
      <c r="E57" s="120"/>
      <c r="F57" s="120"/>
      <c r="G57" s="21"/>
      <c r="H57" s="21"/>
      <c r="I57" s="21"/>
      <c r="J57" s="21"/>
      <c r="K57" s="155"/>
    </row>
    <row r="58" spans="1:11" ht="13.5" thickBot="1">
      <c r="A58" s="164"/>
      <c r="B58" s="126">
        <v>2</v>
      </c>
      <c r="C58" s="131"/>
      <c r="D58" s="132"/>
      <c r="E58" s="121"/>
      <c r="F58" s="121"/>
      <c r="G58" s="22"/>
      <c r="H58" s="22"/>
      <c r="I58" s="22"/>
      <c r="J58" s="22"/>
      <c r="K58" s="156"/>
    </row>
    <row r="59" spans="1:11" ht="13.5" thickBot="1">
      <c r="A59" s="164"/>
      <c r="B59" s="127">
        <v>3</v>
      </c>
      <c r="C59" s="133"/>
      <c r="D59" s="134"/>
      <c r="E59" s="122"/>
      <c r="F59" s="122"/>
      <c r="G59" s="23"/>
      <c r="H59" s="23"/>
      <c r="I59" s="23"/>
      <c r="J59" s="23"/>
      <c r="K59" s="157"/>
    </row>
    <row r="60" spans="1:11" ht="13.5" thickBot="1">
      <c r="A60" s="164" t="s">
        <v>32</v>
      </c>
      <c r="B60" s="125">
        <v>1</v>
      </c>
      <c r="C60" s="129"/>
      <c r="D60" s="130"/>
      <c r="E60" s="120"/>
      <c r="F60" s="120"/>
      <c r="G60" s="21"/>
      <c r="H60" s="21"/>
      <c r="I60" s="21"/>
      <c r="J60" s="21"/>
      <c r="K60" s="155"/>
    </row>
    <row r="61" spans="1:11" ht="13.5" thickBot="1">
      <c r="A61" s="164"/>
      <c r="B61" s="126">
        <v>2</v>
      </c>
      <c r="C61" s="131"/>
      <c r="D61" s="132"/>
      <c r="E61" s="121"/>
      <c r="F61" s="121"/>
      <c r="G61" s="22"/>
      <c r="H61" s="22"/>
      <c r="I61" s="22"/>
      <c r="J61" s="22"/>
      <c r="K61" s="156"/>
    </row>
    <row r="62" spans="1:11" ht="13.5" thickBot="1">
      <c r="A62" s="164"/>
      <c r="B62" s="127">
        <v>3</v>
      </c>
      <c r="C62" s="133"/>
      <c r="D62" s="134"/>
      <c r="E62" s="122"/>
      <c r="F62" s="122"/>
      <c r="G62" s="23"/>
      <c r="H62" s="23"/>
      <c r="I62" s="23"/>
      <c r="J62" s="23"/>
      <c r="K62" s="157"/>
    </row>
    <row r="63" spans="1:11" ht="13.5" thickBot="1">
      <c r="A63" s="164" t="s">
        <v>33</v>
      </c>
      <c r="B63" s="125">
        <v>1</v>
      </c>
      <c r="C63" s="129"/>
      <c r="D63" s="130"/>
      <c r="E63" s="120"/>
      <c r="F63" s="120"/>
      <c r="G63" s="21"/>
      <c r="H63" s="21"/>
      <c r="I63" s="21"/>
      <c r="J63" s="21"/>
      <c r="K63" s="155"/>
    </row>
    <row r="64" spans="1:11" ht="13.5" thickBot="1">
      <c r="A64" s="164"/>
      <c r="B64" s="126">
        <v>2</v>
      </c>
      <c r="C64" s="131"/>
      <c r="D64" s="132"/>
      <c r="E64" s="121"/>
      <c r="F64" s="121"/>
      <c r="G64" s="22"/>
      <c r="H64" s="22"/>
      <c r="I64" s="22"/>
      <c r="J64" s="22"/>
      <c r="K64" s="156"/>
    </row>
    <row r="65" spans="1:11" ht="13.5" thickBot="1">
      <c r="A65" s="175"/>
      <c r="B65" s="128">
        <v>3</v>
      </c>
      <c r="C65" s="133"/>
      <c r="D65" s="134"/>
      <c r="E65" s="122"/>
      <c r="F65" s="122"/>
      <c r="G65" s="23"/>
      <c r="H65" s="23"/>
      <c r="I65" s="23"/>
      <c r="J65" s="23"/>
      <c r="K65" s="157"/>
    </row>
  </sheetData>
  <sheetProtection password="A042" sheet="1" objects="1" scenarios="1"/>
  <mergeCells count="26">
    <mergeCell ref="A51:A53"/>
    <mergeCell ref="A54:A56"/>
    <mergeCell ref="A57:A59"/>
    <mergeCell ref="A60:A62"/>
    <mergeCell ref="A63:A65"/>
    <mergeCell ref="A1:K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E3:K3"/>
    <mergeCell ref="A6:A8"/>
    <mergeCell ref="A9:A11"/>
    <mergeCell ref="A12:A14"/>
    <mergeCell ref="A3:A4"/>
    <mergeCell ref="B3:B4"/>
    <mergeCell ref="C3:C4"/>
    <mergeCell ref="D3:D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2"/>
  <headerFooter>
    <oddHeader xml:space="preserve">&amp;L&amp;G&amp;RVídeňská 1023, 69123 Pohořelice
tel: +420519424247, email: nutrivet@nutrivet.cz, web: www.nutrivet.cz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3" max="3" width="18.57421875" style="0" customWidth="1"/>
  </cols>
  <sheetData>
    <row r="1" spans="1:9" ht="12.75">
      <c r="A1" s="176" t="s">
        <v>76</v>
      </c>
      <c r="B1" s="176"/>
      <c r="C1" s="176"/>
      <c r="D1" s="176"/>
      <c r="E1" s="176"/>
      <c r="F1" s="176"/>
      <c r="G1" s="176"/>
      <c r="H1" s="176"/>
      <c r="I1" s="176"/>
    </row>
    <row r="3" spans="3:5" ht="12.75">
      <c r="C3" s="177" t="s">
        <v>67</v>
      </c>
      <c r="D3" s="162"/>
      <c r="E3" s="162"/>
    </row>
    <row r="4" spans="2:8" ht="12.75">
      <c r="B4" s="1"/>
      <c r="C4" s="162"/>
      <c r="D4" s="162"/>
      <c r="E4" s="162"/>
      <c r="F4" s="2"/>
      <c r="G4" s="2"/>
      <c r="H4" s="3"/>
    </row>
    <row r="5" spans="2:8" ht="12.75">
      <c r="B5" s="4"/>
      <c r="C5" s="54"/>
      <c r="D5" s="54"/>
      <c r="E5" s="5"/>
      <c r="F5" s="5"/>
      <c r="G5" s="5"/>
      <c r="H5" s="6"/>
    </row>
    <row r="6" spans="2:8" ht="13.5" thickBot="1">
      <c r="B6" s="4"/>
      <c r="C6" s="5"/>
      <c r="G6" s="55"/>
      <c r="H6" s="6"/>
    </row>
    <row r="7" spans="2:8" ht="16.5" thickBot="1">
      <c r="B7" s="4"/>
      <c r="C7" s="46" t="s">
        <v>68</v>
      </c>
      <c r="D7" s="46"/>
      <c r="E7" s="50">
        <v>97</v>
      </c>
      <c r="G7" s="75" t="s">
        <v>15</v>
      </c>
      <c r="H7" s="6"/>
    </row>
    <row r="8" spans="2:8" ht="12.75">
      <c r="B8" s="4"/>
      <c r="C8" s="5"/>
      <c r="H8" s="6"/>
    </row>
    <row r="9" spans="2:8" ht="12.75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5.57421875" style="0" customWidth="1"/>
    <col min="3" max="3" width="13.140625" style="0" customWidth="1"/>
    <col min="5" max="5" width="11.8515625" style="0" customWidth="1"/>
    <col min="6" max="6" width="7.7109375" style="0" customWidth="1"/>
    <col min="7" max="7" width="11.8515625" style="0" customWidth="1"/>
    <col min="11" max="11" width="9.140625" style="0" customWidth="1"/>
    <col min="12" max="12" width="9.140625" style="0" hidden="1" customWidth="1"/>
  </cols>
  <sheetData>
    <row r="1" spans="1:9" ht="12.75">
      <c r="A1" s="176" t="s">
        <v>60</v>
      </c>
      <c r="B1" s="176"/>
      <c r="C1" s="176"/>
      <c r="D1" s="176"/>
      <c r="E1" s="176"/>
      <c r="F1" s="176"/>
      <c r="G1" s="176"/>
      <c r="H1" s="176"/>
      <c r="I1" s="176"/>
    </row>
    <row r="3" spans="3:5" ht="12.75">
      <c r="C3" s="177" t="s">
        <v>52</v>
      </c>
      <c r="D3" s="162"/>
      <c r="E3" s="162"/>
    </row>
    <row r="4" spans="2:8" ht="12.75">
      <c r="B4" s="1"/>
      <c r="C4" s="162"/>
      <c r="D4" s="162"/>
      <c r="E4" s="162"/>
      <c r="F4" s="2"/>
      <c r="G4" s="2"/>
      <c r="H4" s="3"/>
    </row>
    <row r="5" spans="2:12" ht="12.75">
      <c r="B5" s="4"/>
      <c r="C5" s="54"/>
      <c r="D5" s="54"/>
      <c r="E5" s="5" t="s">
        <v>53</v>
      </c>
      <c r="F5" s="5"/>
      <c r="G5" s="5" t="s">
        <v>48</v>
      </c>
      <c r="H5" s="6"/>
      <c r="L5" t="s">
        <v>49</v>
      </c>
    </row>
    <row r="6" spans="2:8" ht="13.5" thickBot="1">
      <c r="B6" s="4"/>
      <c r="C6" s="5"/>
      <c r="H6" s="6"/>
    </row>
    <row r="7" spans="2:8" ht="16.5" thickBot="1">
      <c r="B7" s="4"/>
      <c r="C7" s="46" t="s">
        <v>44</v>
      </c>
      <c r="D7" s="46"/>
      <c r="E7" s="56"/>
      <c r="G7" s="50">
        <v>0.6</v>
      </c>
      <c r="H7" s="6"/>
    </row>
    <row r="8" spans="2:8" ht="12.75">
      <c r="B8" s="4"/>
      <c r="H8" s="6"/>
    </row>
    <row r="9" spans="2:8" ht="13.5" thickBot="1">
      <c r="B9" s="4"/>
      <c r="H9" s="6"/>
    </row>
    <row r="10" spans="2:12" ht="16.5" thickBot="1">
      <c r="B10" s="4"/>
      <c r="C10" s="46" t="s">
        <v>45</v>
      </c>
      <c r="D10" s="46"/>
      <c r="E10" s="51">
        <v>30</v>
      </c>
      <c r="G10" s="51">
        <v>0.7</v>
      </c>
      <c r="H10" s="6"/>
      <c r="L10">
        <f>E10*G10</f>
        <v>21</v>
      </c>
    </row>
    <row r="11" spans="2:8" ht="12.75">
      <c r="B11" s="4"/>
      <c r="E11" s="57"/>
      <c r="H11" s="6"/>
    </row>
    <row r="12" spans="2:8" ht="13.5" thickBot="1">
      <c r="B12" s="4"/>
      <c r="D12" s="5"/>
      <c r="E12" s="55"/>
      <c r="H12" s="6"/>
    </row>
    <row r="13" spans="2:8" ht="16.5" thickBot="1">
      <c r="B13" s="4"/>
      <c r="C13" s="46" t="s">
        <v>10</v>
      </c>
      <c r="D13" s="46"/>
      <c r="E13" s="61"/>
      <c r="G13" s="52">
        <v>0.69</v>
      </c>
      <c r="H13" s="6"/>
    </row>
    <row r="14" spans="2:8" ht="12.75">
      <c r="B14" s="4"/>
      <c r="C14" s="62"/>
      <c r="D14" s="47"/>
      <c r="E14" s="63"/>
      <c r="F14" s="62"/>
      <c r="G14" s="62"/>
      <c r="H14" s="6"/>
    </row>
    <row r="15" spans="2:8" ht="13.5" thickBot="1">
      <c r="B15" s="4"/>
      <c r="E15" s="57"/>
      <c r="H15" s="6"/>
    </row>
    <row r="16" spans="2:11" ht="16.5" thickBot="1">
      <c r="B16" s="4"/>
      <c r="C16" s="46" t="s">
        <v>54</v>
      </c>
      <c r="D16" s="46"/>
      <c r="E16" s="64"/>
      <c r="G16" s="52">
        <v>0.79</v>
      </c>
      <c r="H16" s="6"/>
      <c r="K16" s="17"/>
    </row>
    <row r="17" spans="2:8" ht="12.75">
      <c r="B17" s="4"/>
      <c r="C17" s="5"/>
      <c r="H17" s="6"/>
    </row>
    <row r="18" spans="2:8" ht="12.75">
      <c r="B18" s="7"/>
      <c r="C18" s="8"/>
      <c r="D18" s="8"/>
      <c r="E18" s="8"/>
      <c r="F18" s="8"/>
      <c r="G18" s="8"/>
      <c r="H18" s="9"/>
    </row>
    <row r="21" spans="3:5" ht="12.75">
      <c r="C21" s="177" t="s">
        <v>55</v>
      </c>
      <c r="D21" s="162"/>
      <c r="E21" s="162"/>
    </row>
    <row r="22" spans="2:8" ht="12.75">
      <c r="B22" s="1"/>
      <c r="C22" s="162"/>
      <c r="D22" s="162"/>
      <c r="E22" s="162"/>
      <c r="F22" s="2"/>
      <c r="G22" s="2"/>
      <c r="H22" s="3"/>
    </row>
    <row r="23" spans="2:8" ht="12.75">
      <c r="B23" s="4"/>
      <c r="C23" s="54"/>
      <c r="D23" s="54"/>
      <c r="E23" s="5" t="s">
        <v>56</v>
      </c>
      <c r="F23" s="5"/>
      <c r="G23" s="5" t="s">
        <v>57</v>
      </c>
      <c r="H23" s="6"/>
    </row>
    <row r="24" spans="2:8" ht="13.5" thickBot="1">
      <c r="B24" s="4"/>
      <c r="C24" s="5"/>
      <c r="H24" s="6"/>
    </row>
    <row r="25" spans="2:8" ht="16.5" thickBot="1">
      <c r="B25" s="4"/>
      <c r="C25" s="46" t="s">
        <v>44</v>
      </c>
      <c r="D25" s="46"/>
      <c r="E25" s="58">
        <v>0.00588</v>
      </c>
      <c r="G25" s="56"/>
      <c r="H25" s="6"/>
    </row>
    <row r="26" spans="2:8" ht="12.75">
      <c r="B26" s="4"/>
      <c r="H26" s="6"/>
    </row>
    <row r="27" spans="2:8" ht="13.5" thickBot="1">
      <c r="B27" s="4"/>
      <c r="H27" s="6"/>
    </row>
    <row r="28" spans="2:8" ht="16.5" thickBot="1">
      <c r="B28" s="4"/>
      <c r="C28" s="46" t="s">
        <v>58</v>
      </c>
      <c r="D28" s="46"/>
      <c r="E28" s="59">
        <v>0.01918</v>
      </c>
      <c r="G28" s="59">
        <v>0.01549</v>
      </c>
      <c r="H28" s="6"/>
    </row>
    <row r="29" spans="2:10" ht="12.75">
      <c r="B29" s="4"/>
      <c r="D29" s="5"/>
      <c r="E29" s="5"/>
      <c r="H29" s="6"/>
      <c r="J29" s="57"/>
    </row>
    <row r="30" spans="2:8" ht="13.5" thickBot="1">
      <c r="B30" s="4"/>
      <c r="H30" s="6"/>
    </row>
    <row r="31" spans="2:8" ht="16.5" thickBot="1">
      <c r="B31" s="4"/>
      <c r="C31" s="46" t="s">
        <v>59</v>
      </c>
      <c r="D31" s="46"/>
      <c r="E31" s="60">
        <v>-0.15</v>
      </c>
      <c r="G31" s="65"/>
      <c r="H31" s="6"/>
    </row>
    <row r="32" spans="2:8" ht="15.75">
      <c r="B32" s="4"/>
      <c r="C32" s="46"/>
      <c r="D32" s="46"/>
      <c r="E32" s="65"/>
      <c r="G32" s="65"/>
      <c r="H32" s="6"/>
    </row>
    <row r="33" spans="2:8" ht="12.75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showGridLines="0" zoomScalePageLayoutView="0" workbookViewId="0" topLeftCell="J1">
      <selection activeCell="U6" sqref="U6"/>
    </sheetView>
  </sheetViews>
  <sheetFormatPr defaultColWidth="11.57421875" defaultRowHeight="12.75"/>
  <cols>
    <col min="1" max="3" width="7.57421875" style="0" customWidth="1"/>
    <col min="4" max="4" width="10.00390625" style="0" customWidth="1"/>
    <col min="5" max="5" width="7.57421875" style="0" customWidth="1"/>
    <col min="6" max="17" width="8.7109375" style="0" customWidth="1"/>
    <col min="18" max="18" width="20.57421875" style="0" customWidth="1"/>
    <col min="19" max="19" width="11.00390625" style="0" customWidth="1"/>
    <col min="20" max="20" width="16.421875" style="0" customWidth="1"/>
    <col min="21" max="21" width="10.8515625" style="0" customWidth="1"/>
    <col min="22" max="23" width="7.57421875" style="0" customWidth="1"/>
    <col min="24" max="24" width="9.57421875" style="0" customWidth="1"/>
    <col min="25" max="26" width="9.28125" style="0" customWidth="1"/>
  </cols>
  <sheetData>
    <row r="1" spans="1:4" ht="12.75">
      <c r="A1" s="178" t="str">
        <f>'Vstupy hybridů'!A1:D1</f>
        <v>Chemická analýza</v>
      </c>
      <c r="B1" s="178"/>
      <c r="C1" s="178"/>
      <c r="D1" s="178"/>
    </row>
    <row r="3" spans="1:26" ht="12.75" customHeight="1">
      <c r="A3" s="179" t="s">
        <v>4</v>
      </c>
      <c r="B3" s="179" t="s">
        <v>5</v>
      </c>
      <c r="C3" s="179" t="s">
        <v>6</v>
      </c>
      <c r="D3" s="191" t="s">
        <v>7</v>
      </c>
      <c r="E3" s="191" t="s">
        <v>82</v>
      </c>
      <c r="F3" s="183" t="s">
        <v>36</v>
      </c>
      <c r="G3" s="183"/>
      <c r="H3" s="186"/>
      <c r="I3" s="183"/>
      <c r="J3" s="183"/>
      <c r="K3" s="183"/>
      <c r="L3" s="183"/>
      <c r="M3" s="183"/>
      <c r="N3" s="183"/>
      <c r="O3" s="183"/>
      <c r="P3" s="183"/>
      <c r="Q3" s="184"/>
      <c r="R3" s="67" t="s">
        <v>37</v>
      </c>
      <c r="S3" s="182" t="s">
        <v>61</v>
      </c>
      <c r="T3" s="183"/>
      <c r="U3" s="184"/>
      <c r="V3" s="185" t="s">
        <v>9</v>
      </c>
      <c r="W3" s="185"/>
      <c r="X3" s="187" t="s">
        <v>85</v>
      </c>
      <c r="Y3" s="181" t="s">
        <v>38</v>
      </c>
      <c r="Z3" s="181"/>
    </row>
    <row r="4" spans="1:26" ht="38.25">
      <c r="A4" s="179"/>
      <c r="B4" s="179"/>
      <c r="C4" s="179"/>
      <c r="D4" s="192"/>
      <c r="E4" s="192"/>
      <c r="F4" s="112" t="s">
        <v>8</v>
      </c>
      <c r="G4" s="111" t="s">
        <v>34</v>
      </c>
      <c r="H4" s="136" t="s">
        <v>64</v>
      </c>
      <c r="I4" s="193" t="s">
        <v>46</v>
      </c>
      <c r="J4" s="194"/>
      <c r="K4" s="195" t="s">
        <v>10</v>
      </c>
      <c r="L4" s="194"/>
      <c r="M4" s="68" t="s">
        <v>11</v>
      </c>
      <c r="N4" s="189" t="s">
        <v>44</v>
      </c>
      <c r="O4" s="190"/>
      <c r="P4" s="189" t="s">
        <v>47</v>
      </c>
      <c r="Q4" s="190"/>
      <c r="R4" s="68" t="s">
        <v>11</v>
      </c>
      <c r="S4" s="69" t="s">
        <v>50</v>
      </c>
      <c r="T4" s="69" t="s">
        <v>51</v>
      </c>
      <c r="U4" s="69" t="s">
        <v>62</v>
      </c>
      <c r="V4" s="68" t="s">
        <v>13</v>
      </c>
      <c r="W4" s="69" t="s">
        <v>63</v>
      </c>
      <c r="X4" s="188"/>
      <c r="Y4" s="181"/>
      <c r="Z4" s="181"/>
    </row>
    <row r="5" spans="1:26" ht="12.75">
      <c r="A5" s="70"/>
      <c r="B5" s="70"/>
      <c r="C5" s="70" t="s">
        <v>81</v>
      </c>
      <c r="D5" s="70" t="s">
        <v>14</v>
      </c>
      <c r="E5" s="70" t="s">
        <v>40</v>
      </c>
      <c r="F5" s="70" t="s">
        <v>15</v>
      </c>
      <c r="G5" s="70" t="s">
        <v>39</v>
      </c>
      <c r="H5" s="135" t="s">
        <v>15</v>
      </c>
      <c r="I5" s="70" t="s">
        <v>84</v>
      </c>
      <c r="J5" s="70" t="s">
        <v>15</v>
      </c>
      <c r="K5" s="70" t="s">
        <v>84</v>
      </c>
      <c r="L5" s="71" t="s">
        <v>15</v>
      </c>
      <c r="M5" s="71" t="s">
        <v>15</v>
      </c>
      <c r="N5" s="70" t="s">
        <v>84</v>
      </c>
      <c r="O5" s="70" t="s">
        <v>15</v>
      </c>
      <c r="P5" s="70" t="s">
        <v>84</v>
      </c>
      <c r="Q5" s="70" t="s">
        <v>15</v>
      </c>
      <c r="R5" s="71" t="s">
        <v>15</v>
      </c>
      <c r="S5" s="71"/>
      <c r="T5" s="72"/>
      <c r="U5" s="71"/>
      <c r="V5" s="70" t="s">
        <v>16</v>
      </c>
      <c r="W5" s="70" t="s">
        <v>16</v>
      </c>
      <c r="X5" s="70" t="s">
        <v>87</v>
      </c>
      <c r="Y5" s="71" t="s">
        <v>41</v>
      </c>
      <c r="Z5" s="71" t="s">
        <v>42</v>
      </c>
    </row>
    <row r="6" spans="1:26" ht="12.75">
      <c r="A6" s="180" t="str">
        <f>'Vstupy hybridů'!A6</f>
        <v>H1</v>
      </c>
      <c r="B6" s="70">
        <f>'Vstupy hybridů'!B6</f>
        <v>1</v>
      </c>
      <c r="C6" s="71">
        <f>'Vstupy hybridů'!C6</f>
        <v>0</v>
      </c>
      <c r="D6" s="137">
        <f>IF(ISBLANK('Vstupy hybridů'!D6),"",'Vstupy hybridů'!D6)</f>
      </c>
      <c r="E6" s="138">
        <f>IF(AND(ISNUMBER(C6),ISNUMBER(G6)),C6*G6/(1000*10),"")</f>
      </c>
      <c r="F6" s="138">
        <f>IF(ISNUMBER('Vstupy hybridů'!E6),'Vstupy hybridů'!E6,"")</f>
      </c>
      <c r="G6" s="138">
        <f>IF(AND(ISNUMBER(D6),ISNUMBER(F6)),1000*D6*F6/100,"")</f>
      </c>
      <c r="H6" s="138">
        <f>IF(ISNUMBER('Vstupy hybridů'!F6),'Vstupy hybridů'!F6,"")</f>
      </c>
      <c r="I6" s="138">
        <f>IF(AND(ISNUMBER(N6),ISNUMBER(P6),ISNUMBER(K6),ISNUMBER('Konstanty výpočtu NEL'!$E$10)),1000-(N6+P6+K6+'Konstanty výpočtu NEL'!$E$10),"")</f>
      </c>
      <c r="J6" s="138">
        <f>IF(AND(ISNUMBER(I6)),I6/10,"")</f>
      </c>
      <c r="K6" s="138">
        <f>IF(AND(ISNUMBER(L6)),L6*10,"")</f>
      </c>
      <c r="L6" s="138">
        <f>IF('Vstupy hybridů'!H6,'Vstupy hybridů'!H6,"")</f>
      </c>
      <c r="M6" s="138">
        <f>IF('Vstupy hybridů'!I6,'Vstupy hybridů'!I6,"")</f>
      </c>
      <c r="N6" s="138">
        <f>IF(ISNUMBER(O6),O6*10,"")</f>
      </c>
      <c r="O6" s="138">
        <f>IF(ISNUMBER('Vstupy hybridů'!G6),'Vstupy hybridů'!G6,"")</f>
      </c>
      <c r="P6" s="138">
        <f>IF(ISNUMBER(Q6),Q6*10,"")</f>
      </c>
      <c r="Q6" s="138">
        <f>IF(ISNUMBER('Vstupy hybridů'!J6),'Vstupy hybridů'!J6,"")</f>
      </c>
      <c r="R6" s="138">
        <f>IF(ISNUMBER('Vstupy hybridů'!K6),'Vstupy hybridů'!K6,"")</f>
      </c>
      <c r="S6" s="138">
        <f>IF(AND(ISNUMBER(N6),ISNUMBER(P6),ISNUMBER('Konstanty výpočtu NEL'!$E$25),ISNUMBER('Konstanty výpočtu NEL'!$E$28),ISNUMBER('Konstanty výpočtu NEL'!$E$31)),N6*'Konstanty výpočtu NEL'!$E$25+(1000-P6)*'Konstanty výpočtu NEL'!$E$28+'Konstanty výpočtu NEL'!$E$31,"")</f>
      </c>
      <c r="T6" s="138">
        <f>IF(AND(ISNUMBER(N6),ISNUMBER('Konstanty výpočtu NEL'!$G$7),ISNUMBER('Konstanty výpočtu NEL'!$L$10),ISNUMBER(K6),ISNUMBER(R6),ISNUMBER(I6),ISNUMBER('Konstanty výpočtu NEL'!$G$16)),'Konstanty výpočtu NEL'!$G$28*(N6*'Konstanty výpočtu NEL'!$G$7+'Konstanty výpočtu NEL'!$L$10+K6*R6/100+I6*'Konstanty výpočtu NEL'!$G$16),"")</f>
      </c>
      <c r="U6" s="138">
        <f>IF(AND(ISNUMBER(N6),ISNUMBER('Konstanty výpočtu NEL'!$G$7),ISNUMBER('Konstanty výpočtu NEL'!$L$10),ISNUMBER(K6),ISNUMBER('Konstanty výpočtu NEL'!$G$13),ISNUMBER(I6),ISNUMBER('Konstanty výpočtu NEL'!$G$16)),'Konstanty výpočtu NEL'!$G$28*(N6*'Konstanty výpočtu NEL'!$G$7+'Konstanty výpočtu NEL'!$L$10+K6*'Konstanty výpočtu NEL'!$G$13+I6*'Konstanty výpočtu NEL'!$G$16),"")</f>
      </c>
      <c r="V6" s="138">
        <f>IF(AND(ISNUMBER(S6),ISNUMBER(T6)),T6*(0.463+0.24*T6/S6),"")</f>
      </c>
      <c r="W6" s="138">
        <f>IF(AND(ISNUMBER(S6),ISNUMBER(U6)),U6*(0.463+0.24*U6/S6),"")</f>
      </c>
      <c r="X6" s="138">
        <f>IF(AND(ISNUMBER(O6),ISNUMBER(J6),ISNUMBER(Q6),ISNUMBER(K6),ISNUMBER('Konstanty výpočtu NEL'!$E$10)),(15.27*O6+28.38*'Konstanty výpočtu NEL'!$E$10/10+1.12*J6+4.54*K6/10)*(100-Q6)/100,"")</f>
      </c>
      <c r="Y6" s="139">
        <f aca="true" t="shared" si="0" ref="Y6:Y37">IF(AND(ISNUMBER(V6),ISNUMBER(E6)),V6*E6/3.17,"")</f>
      </c>
      <c r="Z6" s="139">
        <f>IF(ISNUMBER(V6),V6*1000/3.17,"")</f>
      </c>
    </row>
    <row r="7" spans="1:26" ht="12.75">
      <c r="A7" s="180"/>
      <c r="B7" s="70">
        <f>'Vstupy hybridů'!B7</f>
        <v>2</v>
      </c>
      <c r="C7" s="71">
        <f>'Vstupy hybridů'!C7</f>
        <v>0</v>
      </c>
      <c r="D7" s="137">
        <f>IF(ISBLANK('Vstupy hybridů'!D7),"",'Vstupy hybridů'!D7)</f>
      </c>
      <c r="E7" s="138">
        <f aca="true" t="shared" si="1" ref="E7:E65">IF(AND(ISNUMBER(C7),ISNUMBER(G7)),C7*G7/(1000*10),"")</f>
      </c>
      <c r="F7" s="138">
        <f>IF(ISNUMBER('Vstupy hybridů'!E7),'Vstupy hybridů'!E7,"")</f>
      </c>
      <c r="G7" s="138">
        <f aca="true" t="shared" si="2" ref="G7:G65">IF(AND(ISNUMBER(D7),ISNUMBER(F7)),1000*D7*F7/100,"")</f>
      </c>
      <c r="H7" s="138">
        <f>IF(ISNUMBER('Vstupy hybridů'!F7),'Vstupy hybridů'!F7,"")</f>
      </c>
      <c r="I7" s="138">
        <f>IF(AND(ISNUMBER(N7),ISNUMBER(P7),ISNUMBER(K7),ISNUMBER('Konstanty výpočtu NEL'!$E$10)),1000-(N7+P7+K7+'Konstanty výpočtu NEL'!$E$10),"")</f>
      </c>
      <c r="J7" s="138">
        <f aca="true" t="shared" si="3" ref="J7:J65">IF(AND(ISNUMBER(I7)),I7/10,"")</f>
      </c>
      <c r="K7" s="138">
        <f aca="true" t="shared" si="4" ref="K7:K65">IF(AND(ISNUMBER(L7)),L7*10,"")</f>
      </c>
      <c r="L7" s="138">
        <f>IF('Vstupy hybridů'!H7,'Vstupy hybridů'!H7,"")</f>
      </c>
      <c r="M7" s="138">
        <f>IF('Vstupy hybridů'!I7,'Vstupy hybridů'!I7,"")</f>
      </c>
      <c r="N7" s="138">
        <f aca="true" t="shared" si="5" ref="N7:N65">IF(ISNUMBER(O7),O7*10,"")</f>
      </c>
      <c r="O7" s="138">
        <f>IF(ISNUMBER('Vstupy hybridů'!G7),'Vstupy hybridů'!G7,"")</f>
      </c>
      <c r="P7" s="138">
        <f aca="true" t="shared" si="6" ref="P7:P65">IF(ISNUMBER(Q7),Q7*10,"")</f>
      </c>
      <c r="Q7" s="138">
        <f>IF(ISNUMBER('Vstupy hybridů'!J7),'Vstupy hybridů'!J7,"")</f>
      </c>
      <c r="R7" s="138">
        <f>IF(ISNUMBER('Vstupy hybridů'!K7),'Vstupy hybridů'!K7,"")</f>
      </c>
      <c r="S7" s="138">
        <f>IF(AND(ISNUMBER(N7),ISNUMBER(P7),ISNUMBER('Konstanty výpočtu NEL'!$E$25),ISNUMBER('Konstanty výpočtu NEL'!$E$28),ISNUMBER('Konstanty výpočtu NEL'!$E$31)),N7*'Konstanty výpočtu NEL'!$E$25+(1000-P7)*'Konstanty výpočtu NEL'!$E$28+'Konstanty výpočtu NEL'!$E$31,"")</f>
      </c>
      <c r="T7" s="138">
        <f>IF(AND(ISNUMBER(N7),ISNUMBER('Konstanty výpočtu NEL'!$G$7),ISNUMBER('Konstanty výpočtu NEL'!$L$10),ISNUMBER(K7),ISNUMBER(R7),ISNUMBER(I7),ISNUMBER('Konstanty výpočtu NEL'!$G$16)),'Konstanty výpočtu NEL'!$G$28*(N7*'Konstanty výpočtu NEL'!$G$7+'Konstanty výpočtu NEL'!$L$10+K7*R7/100+I7*'Konstanty výpočtu NEL'!$G$16),"")</f>
      </c>
      <c r="U7" s="138">
        <f>IF(AND(ISNUMBER(N7),ISNUMBER('Konstanty výpočtu NEL'!$G$7),ISNUMBER('Konstanty výpočtu NEL'!$L$10),ISNUMBER(K7),ISNUMBER('Konstanty výpočtu NEL'!$G$13),ISNUMBER(I7),ISNUMBER('Konstanty výpočtu NEL'!$G$16)),'Konstanty výpočtu NEL'!$G$28*(N7*'Konstanty výpočtu NEL'!$G$7+'Konstanty výpočtu NEL'!$L$10+K7*'Konstanty výpočtu NEL'!$G$13+I7*'Konstanty výpočtu NEL'!$G$16),"")</f>
      </c>
      <c r="V7" s="138">
        <f aca="true" t="shared" si="7" ref="V7:V65">IF(AND(ISNUMBER(S7),ISNUMBER(T7)),T7*(0.463+0.24*T7/S7),"")</f>
      </c>
      <c r="W7" s="138">
        <f aca="true" t="shared" si="8" ref="W7:W65">IF(AND(ISNUMBER(S7),ISNUMBER(U7)),U7*(0.463+0.24*U7/S7),"")</f>
      </c>
      <c r="X7" s="138">
        <f>IF(AND(ISNUMBER(O7),ISNUMBER(J7),ISNUMBER(Q7),ISNUMBER(K7),ISNUMBER('Konstanty výpočtu NEL'!$E$10)),(15.27*O7+28.38*'Konstanty výpočtu NEL'!$E$10/10+1.12*J7+4.54*K7/10)*(100-Q7)/100,"")</f>
      </c>
      <c r="Y7" s="139">
        <f t="shared" si="0"/>
      </c>
      <c r="Z7" s="139">
        <f aca="true" t="shared" si="9" ref="Z7:Z65">IF(ISNUMBER(V7),V7*1000/3.17,"")</f>
      </c>
    </row>
    <row r="8" spans="1:26" ht="12.75">
      <c r="A8" s="180"/>
      <c r="B8" s="70">
        <f>'Vstupy hybridů'!B8</f>
        <v>3</v>
      </c>
      <c r="C8" s="71">
        <f>'Vstupy hybridů'!C8</f>
        <v>0</v>
      </c>
      <c r="D8" s="137">
        <f>IF(ISBLANK('Vstupy hybridů'!D8),"",'Vstupy hybridů'!D8)</f>
      </c>
      <c r="E8" s="138">
        <f t="shared" si="1"/>
      </c>
      <c r="F8" s="138">
        <f>IF(ISNUMBER('Vstupy hybridů'!E8),'Vstupy hybridů'!E8,"")</f>
      </c>
      <c r="G8" s="138">
        <f t="shared" si="2"/>
      </c>
      <c r="H8" s="138">
        <f>IF(ISNUMBER('Vstupy hybridů'!F8),'Vstupy hybridů'!F8,"")</f>
      </c>
      <c r="I8" s="138">
        <f>IF(AND(ISNUMBER(N8),ISNUMBER(P8),ISNUMBER(K8),ISNUMBER('Konstanty výpočtu NEL'!$E$10)),1000-(N8+P8+K8+'Konstanty výpočtu NEL'!$E$10),"")</f>
      </c>
      <c r="J8" s="138">
        <f t="shared" si="3"/>
      </c>
      <c r="K8" s="138">
        <f t="shared" si="4"/>
      </c>
      <c r="L8" s="138">
        <f>IF('Vstupy hybridů'!H8,'Vstupy hybridů'!H8,"")</f>
      </c>
      <c r="M8" s="138">
        <f>IF('Vstupy hybridů'!I8,'Vstupy hybridů'!I8,"")</f>
      </c>
      <c r="N8" s="138">
        <f t="shared" si="5"/>
      </c>
      <c r="O8" s="138">
        <f>IF(ISNUMBER('Vstupy hybridů'!G8),'Vstupy hybridů'!G8,"")</f>
      </c>
      <c r="P8" s="138">
        <f t="shared" si="6"/>
      </c>
      <c r="Q8" s="138">
        <f>IF(ISNUMBER('Vstupy hybridů'!J8),'Vstupy hybridů'!J8,"")</f>
      </c>
      <c r="R8" s="138">
        <f>IF(ISNUMBER('Vstupy hybridů'!K8),'Vstupy hybridů'!K8,"")</f>
      </c>
      <c r="S8" s="138">
        <f>IF(AND(ISNUMBER(N8),ISNUMBER(P8),ISNUMBER('Konstanty výpočtu NEL'!$E$25),ISNUMBER('Konstanty výpočtu NEL'!$E$28),ISNUMBER('Konstanty výpočtu NEL'!$E$31)),N8*'Konstanty výpočtu NEL'!$E$25+(1000-P8)*'Konstanty výpočtu NEL'!$E$28+'Konstanty výpočtu NEL'!$E$31,"")</f>
      </c>
      <c r="T8" s="138">
        <f>IF(AND(ISNUMBER(N8),ISNUMBER('Konstanty výpočtu NEL'!$G$7),ISNUMBER('Konstanty výpočtu NEL'!$L$10),ISNUMBER(K8),ISNUMBER(R8),ISNUMBER(I8),ISNUMBER('Konstanty výpočtu NEL'!$G$16)),'Konstanty výpočtu NEL'!$G$28*(N8*'Konstanty výpočtu NEL'!$G$7+'Konstanty výpočtu NEL'!$L$10+K8*R8/100+I8*'Konstanty výpočtu NEL'!$G$16),"")</f>
      </c>
      <c r="U8" s="138">
        <f>IF(AND(ISNUMBER(N8),ISNUMBER('Konstanty výpočtu NEL'!$G$7),ISNUMBER('Konstanty výpočtu NEL'!$L$10),ISNUMBER(K8),ISNUMBER('Konstanty výpočtu NEL'!$G$13),ISNUMBER(I8),ISNUMBER('Konstanty výpočtu NEL'!$G$16)),'Konstanty výpočtu NEL'!$G$28*(N8*'Konstanty výpočtu NEL'!$G$7+'Konstanty výpočtu NEL'!$L$10+K8*'Konstanty výpočtu NEL'!$G$13+I8*'Konstanty výpočtu NEL'!$G$16),"")</f>
      </c>
      <c r="V8" s="138">
        <f t="shared" si="7"/>
      </c>
      <c r="W8" s="138">
        <f t="shared" si="8"/>
      </c>
      <c r="X8" s="138">
        <f>IF(AND(ISNUMBER(O8),ISNUMBER(J8),ISNUMBER(Q8),ISNUMBER(K8),ISNUMBER('Konstanty výpočtu NEL'!$E$10)),(15.27*O8+28.38*'Konstanty výpočtu NEL'!$E$10/10+1.12*J8+4.54*K8/10)*(100-Q8)/100,"")</f>
      </c>
      <c r="Y8" s="139">
        <f t="shared" si="0"/>
      </c>
      <c r="Z8" s="139">
        <f t="shared" si="9"/>
      </c>
    </row>
    <row r="9" spans="1:26" ht="12.75" customHeight="1">
      <c r="A9" s="180" t="str">
        <f>'Vstupy hybridů'!A9</f>
        <v>H2</v>
      </c>
      <c r="B9" s="70">
        <f>'Vstupy hybridů'!B9</f>
        <v>1</v>
      </c>
      <c r="C9" s="71">
        <f>'Vstupy hybridů'!C9</f>
        <v>0</v>
      </c>
      <c r="D9" s="137">
        <f>IF(ISBLANK('Vstupy hybridů'!D9),"",'Vstupy hybridů'!D9)</f>
      </c>
      <c r="E9" s="138">
        <f t="shared" si="1"/>
      </c>
      <c r="F9" s="138">
        <f>IF(ISNUMBER('Vstupy hybridů'!E9),'Vstupy hybridů'!E9,"")</f>
      </c>
      <c r="G9" s="138">
        <f t="shared" si="2"/>
      </c>
      <c r="H9" s="138">
        <f>IF(ISNUMBER('Vstupy hybridů'!F9),'Vstupy hybridů'!F9,"")</f>
      </c>
      <c r="I9" s="138">
        <f>IF(AND(ISNUMBER(N9),ISNUMBER(P9),ISNUMBER(K9),ISNUMBER('Konstanty výpočtu NEL'!$E$10)),1000-(N9+P9+K9+'Konstanty výpočtu NEL'!$E$10),"")</f>
      </c>
      <c r="J9" s="138">
        <f t="shared" si="3"/>
      </c>
      <c r="K9" s="138">
        <f t="shared" si="4"/>
      </c>
      <c r="L9" s="138">
        <f>IF('Vstupy hybridů'!H9,'Vstupy hybridů'!H9,"")</f>
      </c>
      <c r="M9" s="138">
        <f>IF('Vstupy hybridů'!I9,'Vstupy hybridů'!I9,"")</f>
      </c>
      <c r="N9" s="138">
        <f t="shared" si="5"/>
      </c>
      <c r="O9" s="138">
        <f>IF(ISNUMBER('Vstupy hybridů'!G9),'Vstupy hybridů'!G9,"")</f>
      </c>
      <c r="P9" s="138">
        <f t="shared" si="6"/>
      </c>
      <c r="Q9" s="138">
        <f>IF(ISNUMBER('Vstupy hybridů'!J9),'Vstupy hybridů'!J9,"")</f>
      </c>
      <c r="R9" s="138">
        <f>IF(ISNUMBER('Vstupy hybridů'!K9),'Vstupy hybridů'!K9,"")</f>
      </c>
      <c r="S9" s="138">
        <f>IF(AND(ISNUMBER(N9),ISNUMBER(P9),ISNUMBER('Konstanty výpočtu NEL'!$E$25),ISNUMBER('Konstanty výpočtu NEL'!$E$28),ISNUMBER('Konstanty výpočtu NEL'!$E$31)),N9*'Konstanty výpočtu NEL'!$E$25+(1000-P9)*'Konstanty výpočtu NEL'!$E$28+'Konstanty výpočtu NEL'!$E$31,"")</f>
      </c>
      <c r="T9" s="138">
        <f>IF(AND(ISNUMBER(N9),ISNUMBER('Konstanty výpočtu NEL'!$G$7),ISNUMBER('Konstanty výpočtu NEL'!$L$10),ISNUMBER(K9),ISNUMBER(R9),ISNUMBER(I9),ISNUMBER('Konstanty výpočtu NEL'!$G$16)),'Konstanty výpočtu NEL'!$G$28*(N9*'Konstanty výpočtu NEL'!$G$7+'Konstanty výpočtu NEL'!$L$10+K9*R9/100+I9*'Konstanty výpočtu NEL'!$G$16),"")</f>
      </c>
      <c r="U9" s="138">
        <f>IF(AND(ISNUMBER(N9),ISNUMBER('Konstanty výpočtu NEL'!$G$7),ISNUMBER('Konstanty výpočtu NEL'!$L$10),ISNUMBER(K9),ISNUMBER('Konstanty výpočtu NEL'!$G$13),ISNUMBER(I9),ISNUMBER('Konstanty výpočtu NEL'!$G$16)),'Konstanty výpočtu NEL'!$G$28*(N9*'Konstanty výpočtu NEL'!$G$7+'Konstanty výpočtu NEL'!$L$10+K9*'Konstanty výpočtu NEL'!$G$13+I9*'Konstanty výpočtu NEL'!$G$16),"")</f>
      </c>
      <c r="V9" s="138">
        <f t="shared" si="7"/>
      </c>
      <c r="W9" s="138">
        <f t="shared" si="8"/>
      </c>
      <c r="X9" s="138">
        <f>IF(AND(ISNUMBER(O9),ISNUMBER(J9),ISNUMBER(Q9),ISNUMBER(K9),ISNUMBER('Konstanty výpočtu NEL'!$E$10)),(15.27*O9+28.38*'Konstanty výpočtu NEL'!$E$10/10+1.12*J9+4.54*K9/10)*(100-Q9)/100,"")</f>
      </c>
      <c r="Y9" s="139">
        <f t="shared" si="0"/>
      </c>
      <c r="Z9" s="139">
        <f t="shared" si="9"/>
      </c>
    </row>
    <row r="10" spans="1:26" ht="12.75">
      <c r="A10" s="180"/>
      <c r="B10" s="70">
        <f>'Vstupy hybridů'!B10</f>
        <v>2</v>
      </c>
      <c r="C10" s="71">
        <f>'Vstupy hybridů'!C10</f>
        <v>0</v>
      </c>
      <c r="D10" s="137">
        <f>IF(ISBLANK('Vstupy hybridů'!D10),"",'Vstupy hybridů'!D10)</f>
      </c>
      <c r="E10" s="138">
        <f t="shared" si="1"/>
      </c>
      <c r="F10" s="138">
        <f>IF(ISNUMBER('Vstupy hybridů'!E10),'Vstupy hybridů'!E10,"")</f>
      </c>
      <c r="G10" s="138">
        <f t="shared" si="2"/>
      </c>
      <c r="H10" s="138">
        <f>IF(ISNUMBER('Vstupy hybridů'!F10),'Vstupy hybridů'!F10,"")</f>
      </c>
      <c r="I10" s="138">
        <f>IF(AND(ISNUMBER(N10),ISNUMBER(P10),ISNUMBER(K10),ISNUMBER('Konstanty výpočtu NEL'!$E$10)),1000-(N10+P10+K10+'Konstanty výpočtu NEL'!$E$10),"")</f>
      </c>
      <c r="J10" s="138">
        <f t="shared" si="3"/>
      </c>
      <c r="K10" s="138">
        <f t="shared" si="4"/>
      </c>
      <c r="L10" s="138">
        <f>IF('Vstupy hybridů'!H10,'Vstupy hybridů'!H10,"")</f>
      </c>
      <c r="M10" s="138">
        <f>IF('Vstupy hybridů'!I10,'Vstupy hybridů'!I10,"")</f>
      </c>
      <c r="N10" s="138">
        <f t="shared" si="5"/>
      </c>
      <c r="O10" s="138">
        <f>IF(ISNUMBER('Vstupy hybridů'!G10),'Vstupy hybridů'!G10,"")</f>
      </c>
      <c r="P10" s="138">
        <f t="shared" si="6"/>
      </c>
      <c r="Q10" s="138">
        <f>IF(ISNUMBER('Vstupy hybridů'!J10),'Vstupy hybridů'!J10,"")</f>
      </c>
      <c r="R10" s="138">
        <f>IF(ISNUMBER('Vstupy hybridů'!K10),'Vstupy hybridů'!K10,"")</f>
      </c>
      <c r="S10" s="138">
        <f>IF(AND(ISNUMBER(N10),ISNUMBER(P10),ISNUMBER('Konstanty výpočtu NEL'!$E$25),ISNUMBER('Konstanty výpočtu NEL'!$E$28),ISNUMBER('Konstanty výpočtu NEL'!$E$31)),N10*'Konstanty výpočtu NEL'!$E$25+(1000-P10)*'Konstanty výpočtu NEL'!$E$28+'Konstanty výpočtu NEL'!$E$31,"")</f>
      </c>
      <c r="T10" s="138">
        <f>IF(AND(ISNUMBER(N10),ISNUMBER('Konstanty výpočtu NEL'!$G$7),ISNUMBER('Konstanty výpočtu NEL'!$L$10),ISNUMBER(K10),ISNUMBER(R10),ISNUMBER(I10),ISNUMBER('Konstanty výpočtu NEL'!$G$16)),'Konstanty výpočtu NEL'!$G$28*(N10*'Konstanty výpočtu NEL'!$G$7+'Konstanty výpočtu NEL'!$L$10+K10*R10/100+I10*'Konstanty výpočtu NEL'!$G$16),"")</f>
      </c>
      <c r="U10" s="138">
        <f>IF(AND(ISNUMBER(N10),ISNUMBER('Konstanty výpočtu NEL'!$G$7),ISNUMBER('Konstanty výpočtu NEL'!$L$10),ISNUMBER(K10),ISNUMBER('Konstanty výpočtu NEL'!$G$13),ISNUMBER(I10),ISNUMBER('Konstanty výpočtu NEL'!$G$16)),'Konstanty výpočtu NEL'!$G$28*(N10*'Konstanty výpočtu NEL'!$G$7+'Konstanty výpočtu NEL'!$L$10+K10*'Konstanty výpočtu NEL'!$G$13+I10*'Konstanty výpočtu NEL'!$G$16),"")</f>
      </c>
      <c r="V10" s="138">
        <f t="shared" si="7"/>
      </c>
      <c r="W10" s="138">
        <f t="shared" si="8"/>
      </c>
      <c r="X10" s="138">
        <f>IF(AND(ISNUMBER(O10),ISNUMBER(J10),ISNUMBER(Q10),ISNUMBER(K10),ISNUMBER('Konstanty výpočtu NEL'!$E$10)),(15.27*O10+28.38*'Konstanty výpočtu NEL'!$E$10/10+1.12*J10+4.54*K10/10)*(100-Q10)/100,"")</f>
      </c>
      <c r="Y10" s="139">
        <f t="shared" si="0"/>
      </c>
      <c r="Z10" s="139">
        <f t="shared" si="9"/>
      </c>
    </row>
    <row r="11" spans="1:26" ht="12.75">
      <c r="A11" s="180"/>
      <c r="B11" s="70">
        <f>'Vstupy hybridů'!B11</f>
        <v>3</v>
      </c>
      <c r="C11" s="71">
        <f>'Vstupy hybridů'!C11</f>
        <v>0</v>
      </c>
      <c r="D11" s="137">
        <f>IF(ISBLANK('Vstupy hybridů'!D11),"",'Vstupy hybridů'!D11)</f>
      </c>
      <c r="E11" s="138">
        <f t="shared" si="1"/>
      </c>
      <c r="F11" s="138">
        <f>IF(ISNUMBER('Vstupy hybridů'!E11),'Vstupy hybridů'!E11,"")</f>
      </c>
      <c r="G11" s="138">
        <f t="shared" si="2"/>
      </c>
      <c r="H11" s="138">
        <f>IF(ISNUMBER('Vstupy hybridů'!F11),'Vstupy hybridů'!F11,"")</f>
      </c>
      <c r="I11" s="138">
        <f>IF(AND(ISNUMBER(N11),ISNUMBER(P11),ISNUMBER(K11),ISNUMBER('Konstanty výpočtu NEL'!$E$10)),1000-(N11+P11+K11+'Konstanty výpočtu NEL'!$E$10),"")</f>
      </c>
      <c r="J11" s="138">
        <f t="shared" si="3"/>
      </c>
      <c r="K11" s="138">
        <f t="shared" si="4"/>
      </c>
      <c r="L11" s="138">
        <f>IF('Vstupy hybridů'!H11,'Vstupy hybridů'!H11,"")</f>
      </c>
      <c r="M11" s="138">
        <f>IF('Vstupy hybridů'!I11,'Vstupy hybridů'!I11,"")</f>
      </c>
      <c r="N11" s="138">
        <f t="shared" si="5"/>
      </c>
      <c r="O11" s="138">
        <f>IF(ISNUMBER('Vstupy hybridů'!G11),'Vstupy hybridů'!G11,"")</f>
      </c>
      <c r="P11" s="138">
        <f t="shared" si="6"/>
      </c>
      <c r="Q11" s="138">
        <f>IF(ISNUMBER('Vstupy hybridů'!J11),'Vstupy hybridů'!J11,"")</f>
      </c>
      <c r="R11" s="138">
        <f>IF(ISNUMBER('Vstupy hybridů'!K11),'Vstupy hybridů'!K11,"")</f>
      </c>
      <c r="S11" s="138">
        <f>IF(AND(ISNUMBER(N11),ISNUMBER(P11),ISNUMBER('Konstanty výpočtu NEL'!$E$25),ISNUMBER('Konstanty výpočtu NEL'!$E$28),ISNUMBER('Konstanty výpočtu NEL'!$E$31)),N11*'Konstanty výpočtu NEL'!$E$25+(1000-P11)*'Konstanty výpočtu NEL'!$E$28+'Konstanty výpočtu NEL'!$E$31,"")</f>
      </c>
      <c r="T11" s="138">
        <f>IF(AND(ISNUMBER(N11),ISNUMBER('Konstanty výpočtu NEL'!$G$7),ISNUMBER('Konstanty výpočtu NEL'!$L$10),ISNUMBER(K11),ISNUMBER(R11),ISNUMBER(I11),ISNUMBER('Konstanty výpočtu NEL'!$G$16)),'Konstanty výpočtu NEL'!$G$28*(N11*'Konstanty výpočtu NEL'!$G$7+'Konstanty výpočtu NEL'!$L$10+K11*R11/100+I11*'Konstanty výpočtu NEL'!$G$16),"")</f>
      </c>
      <c r="U11" s="138">
        <f>IF(AND(ISNUMBER(N11),ISNUMBER('Konstanty výpočtu NEL'!$G$7),ISNUMBER('Konstanty výpočtu NEL'!$L$10),ISNUMBER(K11),ISNUMBER('Konstanty výpočtu NEL'!$G$13),ISNUMBER(I11),ISNUMBER('Konstanty výpočtu NEL'!$G$16)),'Konstanty výpočtu NEL'!$G$28*(N11*'Konstanty výpočtu NEL'!$G$7+'Konstanty výpočtu NEL'!$L$10+K11*'Konstanty výpočtu NEL'!$G$13+I11*'Konstanty výpočtu NEL'!$G$16),"")</f>
      </c>
      <c r="V11" s="138">
        <f t="shared" si="7"/>
      </c>
      <c r="W11" s="138">
        <f t="shared" si="8"/>
      </c>
      <c r="X11" s="138">
        <f>IF(AND(ISNUMBER(O11),ISNUMBER(J11),ISNUMBER(Q11),ISNUMBER(K11),ISNUMBER('Konstanty výpočtu NEL'!$E$10)),(15.27*O11+28.38*'Konstanty výpočtu NEL'!$E$10/10+1.12*J11+4.54*K11/10)*(100-Q11)/100,"")</f>
      </c>
      <c r="Y11" s="139">
        <f t="shared" si="0"/>
      </c>
      <c r="Z11" s="139">
        <f t="shared" si="9"/>
      </c>
    </row>
    <row r="12" spans="1:26" ht="12.75" customHeight="1">
      <c r="A12" s="180" t="str">
        <f>'Vstupy hybridů'!A12</f>
        <v>H3</v>
      </c>
      <c r="B12" s="70">
        <f>'Vstupy hybridů'!B12</f>
        <v>1</v>
      </c>
      <c r="C12" s="71">
        <f>'Vstupy hybridů'!C12</f>
        <v>0</v>
      </c>
      <c r="D12" s="137">
        <f>IF(ISBLANK('Vstupy hybridů'!D12),"",'Vstupy hybridů'!D12)</f>
      </c>
      <c r="E12" s="138">
        <f t="shared" si="1"/>
      </c>
      <c r="F12" s="138">
        <f>IF(ISNUMBER('Vstupy hybridů'!E12),'Vstupy hybridů'!E12,"")</f>
      </c>
      <c r="G12" s="138">
        <f t="shared" si="2"/>
      </c>
      <c r="H12" s="138">
        <f>IF(ISNUMBER('Vstupy hybridů'!F12),'Vstupy hybridů'!F12,"")</f>
      </c>
      <c r="I12" s="138">
        <f>IF(AND(ISNUMBER(N12),ISNUMBER(P12),ISNUMBER(K12),ISNUMBER('Konstanty výpočtu NEL'!$E$10)),1000-(N12+P12+K12+'Konstanty výpočtu NEL'!$E$10),"")</f>
      </c>
      <c r="J12" s="138">
        <f t="shared" si="3"/>
      </c>
      <c r="K12" s="138">
        <f t="shared" si="4"/>
      </c>
      <c r="L12" s="138">
        <f>IF('Vstupy hybridů'!H12,'Vstupy hybridů'!H12,"")</f>
      </c>
      <c r="M12" s="138">
        <f>IF('Vstupy hybridů'!I12,'Vstupy hybridů'!I12,"")</f>
      </c>
      <c r="N12" s="138">
        <f t="shared" si="5"/>
      </c>
      <c r="O12" s="138">
        <f>IF(ISNUMBER('Vstupy hybridů'!G12),'Vstupy hybridů'!G12,"")</f>
      </c>
      <c r="P12" s="138">
        <f t="shared" si="6"/>
      </c>
      <c r="Q12" s="138">
        <f>IF(ISNUMBER('Vstupy hybridů'!J12),'Vstupy hybridů'!J12,"")</f>
      </c>
      <c r="R12" s="138">
        <f>IF(ISNUMBER('Vstupy hybridů'!K12),'Vstupy hybridů'!K12,"")</f>
      </c>
      <c r="S12" s="138">
        <f>IF(AND(ISNUMBER(N12),ISNUMBER(P12),ISNUMBER('Konstanty výpočtu NEL'!$E$25),ISNUMBER('Konstanty výpočtu NEL'!$E$28),ISNUMBER('Konstanty výpočtu NEL'!$E$31)),N12*'Konstanty výpočtu NEL'!$E$25+(1000-P12)*'Konstanty výpočtu NEL'!$E$28+'Konstanty výpočtu NEL'!$E$31,"")</f>
      </c>
      <c r="T12" s="138">
        <f>IF(AND(ISNUMBER(N12),ISNUMBER('Konstanty výpočtu NEL'!$G$7),ISNUMBER('Konstanty výpočtu NEL'!$L$10),ISNUMBER(K12),ISNUMBER(R12),ISNUMBER(I12),ISNUMBER('Konstanty výpočtu NEL'!$G$16)),'Konstanty výpočtu NEL'!$G$28*(N12*'Konstanty výpočtu NEL'!$G$7+'Konstanty výpočtu NEL'!$L$10+K12*R12/100+I12*'Konstanty výpočtu NEL'!$G$16),"")</f>
      </c>
      <c r="U12" s="138">
        <f>IF(AND(ISNUMBER(N12),ISNUMBER('Konstanty výpočtu NEL'!$G$7),ISNUMBER('Konstanty výpočtu NEL'!$L$10),ISNUMBER(K12),ISNUMBER('Konstanty výpočtu NEL'!$G$13),ISNUMBER(I12),ISNUMBER('Konstanty výpočtu NEL'!$G$16)),'Konstanty výpočtu NEL'!$G$28*(N12*'Konstanty výpočtu NEL'!$G$7+'Konstanty výpočtu NEL'!$L$10+K12*'Konstanty výpočtu NEL'!$G$13+I12*'Konstanty výpočtu NEL'!$G$16),"")</f>
      </c>
      <c r="V12" s="138">
        <f t="shared" si="7"/>
      </c>
      <c r="W12" s="138">
        <f t="shared" si="8"/>
      </c>
      <c r="X12" s="138">
        <f>IF(AND(ISNUMBER(O12),ISNUMBER(J12),ISNUMBER(Q12),ISNUMBER(K12),ISNUMBER('Konstanty výpočtu NEL'!$E$10)),(15.27*O12+28.38*'Konstanty výpočtu NEL'!$E$10/10+1.12*J12+4.54*K12/10)*(100-Q12)/100,"")</f>
      </c>
      <c r="Y12" s="139">
        <f t="shared" si="0"/>
      </c>
      <c r="Z12" s="139">
        <f t="shared" si="9"/>
      </c>
    </row>
    <row r="13" spans="1:26" ht="12.75">
      <c r="A13" s="180"/>
      <c r="B13" s="70">
        <f>'Vstupy hybridů'!B13</f>
        <v>2</v>
      </c>
      <c r="C13" s="71">
        <f>'Vstupy hybridů'!C13</f>
        <v>0</v>
      </c>
      <c r="D13" s="137">
        <f>IF(ISBLANK('Vstupy hybridů'!D13),"",'Vstupy hybridů'!D13)</f>
      </c>
      <c r="E13" s="138">
        <f t="shared" si="1"/>
      </c>
      <c r="F13" s="138">
        <f>IF(ISNUMBER('Vstupy hybridů'!E13),'Vstupy hybridů'!E13,"")</f>
      </c>
      <c r="G13" s="138">
        <f t="shared" si="2"/>
      </c>
      <c r="H13" s="138">
        <f>IF(ISNUMBER('Vstupy hybridů'!F13),'Vstupy hybridů'!F13,"")</f>
      </c>
      <c r="I13" s="138">
        <f>IF(AND(ISNUMBER(N13),ISNUMBER(P13),ISNUMBER(K13),ISNUMBER('Konstanty výpočtu NEL'!$E$10)),1000-(N13+P13+K13+'Konstanty výpočtu NEL'!$E$10),"")</f>
      </c>
      <c r="J13" s="138">
        <f t="shared" si="3"/>
      </c>
      <c r="K13" s="138">
        <f t="shared" si="4"/>
      </c>
      <c r="L13" s="138">
        <f>IF('Vstupy hybridů'!H13,'Vstupy hybridů'!H13,"")</f>
      </c>
      <c r="M13" s="138">
        <f>IF('Vstupy hybridů'!I13,'Vstupy hybridů'!I13,"")</f>
      </c>
      <c r="N13" s="138">
        <f t="shared" si="5"/>
      </c>
      <c r="O13" s="138">
        <f>IF(ISNUMBER('Vstupy hybridů'!G13),'Vstupy hybridů'!G13,"")</f>
      </c>
      <c r="P13" s="138">
        <f t="shared" si="6"/>
      </c>
      <c r="Q13" s="138">
        <f>IF(ISNUMBER('Vstupy hybridů'!J13),'Vstupy hybridů'!J13,"")</f>
      </c>
      <c r="R13" s="138">
        <f>IF(ISNUMBER('Vstupy hybridů'!K13),'Vstupy hybridů'!K13,"")</f>
      </c>
      <c r="S13" s="138">
        <f>IF(AND(ISNUMBER(N13),ISNUMBER(P13),ISNUMBER('Konstanty výpočtu NEL'!$E$25),ISNUMBER('Konstanty výpočtu NEL'!$E$28),ISNUMBER('Konstanty výpočtu NEL'!$E$31)),N13*'Konstanty výpočtu NEL'!$E$25+(1000-P13)*'Konstanty výpočtu NEL'!$E$28+'Konstanty výpočtu NEL'!$E$31,"")</f>
      </c>
      <c r="T13" s="138">
        <f>IF(AND(ISNUMBER(N13),ISNUMBER('Konstanty výpočtu NEL'!$G$7),ISNUMBER('Konstanty výpočtu NEL'!$L$10),ISNUMBER(K13),ISNUMBER(R13),ISNUMBER(I13),ISNUMBER('Konstanty výpočtu NEL'!$G$16)),'Konstanty výpočtu NEL'!$G$28*(N13*'Konstanty výpočtu NEL'!$G$7+'Konstanty výpočtu NEL'!$L$10+K13*R13/100+I13*'Konstanty výpočtu NEL'!$G$16),"")</f>
      </c>
      <c r="U13" s="138">
        <f>IF(AND(ISNUMBER(N13),ISNUMBER('Konstanty výpočtu NEL'!$G$7),ISNUMBER('Konstanty výpočtu NEL'!$L$10),ISNUMBER(K13),ISNUMBER('Konstanty výpočtu NEL'!$G$13),ISNUMBER(I13),ISNUMBER('Konstanty výpočtu NEL'!$G$16)),'Konstanty výpočtu NEL'!$G$28*(N13*'Konstanty výpočtu NEL'!$G$7+'Konstanty výpočtu NEL'!$L$10+K13*'Konstanty výpočtu NEL'!$G$13+I13*'Konstanty výpočtu NEL'!$G$16),"")</f>
      </c>
      <c r="V13" s="138">
        <f t="shared" si="7"/>
      </c>
      <c r="W13" s="138">
        <f t="shared" si="8"/>
      </c>
      <c r="X13" s="138">
        <f>IF(AND(ISNUMBER(O13),ISNUMBER(J13),ISNUMBER(Q13),ISNUMBER(K13),ISNUMBER('Konstanty výpočtu NEL'!$E$10)),(15.27*O13+28.38*'Konstanty výpočtu NEL'!$E$10/10+1.12*J13+4.54*K13/10)*(100-Q13)/100,"")</f>
      </c>
      <c r="Y13" s="139">
        <f t="shared" si="0"/>
      </c>
      <c r="Z13" s="139">
        <f t="shared" si="9"/>
      </c>
    </row>
    <row r="14" spans="1:26" ht="12.75">
      <c r="A14" s="180"/>
      <c r="B14" s="70">
        <f>'Vstupy hybridů'!B14</f>
        <v>3</v>
      </c>
      <c r="C14" s="71">
        <f>'Vstupy hybridů'!C14</f>
        <v>0</v>
      </c>
      <c r="D14" s="137">
        <f>IF(ISBLANK('Vstupy hybridů'!D14),"",'Vstupy hybridů'!D14)</f>
      </c>
      <c r="E14" s="138">
        <f t="shared" si="1"/>
      </c>
      <c r="F14" s="138">
        <f>IF(ISNUMBER('Vstupy hybridů'!E14),'Vstupy hybridů'!E14,"")</f>
      </c>
      <c r="G14" s="138">
        <f t="shared" si="2"/>
      </c>
      <c r="H14" s="138">
        <f>IF(ISNUMBER('Vstupy hybridů'!F14),'Vstupy hybridů'!F14,"")</f>
      </c>
      <c r="I14" s="138">
        <f>IF(AND(ISNUMBER(N14),ISNUMBER(P14),ISNUMBER(K14),ISNUMBER('Konstanty výpočtu NEL'!$E$10)),1000-(N14+P14+K14+'Konstanty výpočtu NEL'!$E$10),"")</f>
      </c>
      <c r="J14" s="138">
        <f t="shared" si="3"/>
      </c>
      <c r="K14" s="138">
        <f t="shared" si="4"/>
      </c>
      <c r="L14" s="138">
        <f>IF('Vstupy hybridů'!H14,'Vstupy hybridů'!H14,"")</f>
      </c>
      <c r="M14" s="138">
        <f>IF('Vstupy hybridů'!I14,'Vstupy hybridů'!I14,"")</f>
      </c>
      <c r="N14" s="138">
        <f t="shared" si="5"/>
      </c>
      <c r="O14" s="138">
        <f>IF(ISNUMBER('Vstupy hybridů'!G14),'Vstupy hybridů'!G14,"")</f>
      </c>
      <c r="P14" s="138">
        <f t="shared" si="6"/>
      </c>
      <c r="Q14" s="138">
        <f>IF(ISNUMBER('Vstupy hybridů'!J14),'Vstupy hybridů'!J14,"")</f>
      </c>
      <c r="R14" s="138">
        <f>IF(ISNUMBER('Vstupy hybridů'!K14),'Vstupy hybridů'!K14,"")</f>
      </c>
      <c r="S14" s="138">
        <f>IF(AND(ISNUMBER(N14),ISNUMBER(P14),ISNUMBER('Konstanty výpočtu NEL'!$E$25),ISNUMBER('Konstanty výpočtu NEL'!$E$28),ISNUMBER('Konstanty výpočtu NEL'!$E$31)),N14*'Konstanty výpočtu NEL'!$E$25+(1000-P14)*'Konstanty výpočtu NEL'!$E$28+'Konstanty výpočtu NEL'!$E$31,"")</f>
      </c>
      <c r="T14" s="138">
        <f>IF(AND(ISNUMBER(N14),ISNUMBER('Konstanty výpočtu NEL'!$G$7),ISNUMBER('Konstanty výpočtu NEL'!$L$10),ISNUMBER(K14),ISNUMBER(R14),ISNUMBER(I14),ISNUMBER('Konstanty výpočtu NEL'!$G$16)),'Konstanty výpočtu NEL'!$G$28*(N14*'Konstanty výpočtu NEL'!$G$7+'Konstanty výpočtu NEL'!$L$10+K14*R14/100+I14*'Konstanty výpočtu NEL'!$G$16),"")</f>
      </c>
      <c r="U14" s="138">
        <f>IF(AND(ISNUMBER(N14),ISNUMBER('Konstanty výpočtu NEL'!$G$7),ISNUMBER('Konstanty výpočtu NEL'!$L$10),ISNUMBER(K14),ISNUMBER('Konstanty výpočtu NEL'!$G$13),ISNUMBER(I14),ISNUMBER('Konstanty výpočtu NEL'!$G$16)),'Konstanty výpočtu NEL'!$G$28*(N14*'Konstanty výpočtu NEL'!$G$7+'Konstanty výpočtu NEL'!$L$10+K14*'Konstanty výpočtu NEL'!$G$13+I14*'Konstanty výpočtu NEL'!$G$16),"")</f>
      </c>
      <c r="V14" s="138">
        <f t="shared" si="7"/>
      </c>
      <c r="W14" s="138">
        <f t="shared" si="8"/>
      </c>
      <c r="X14" s="138">
        <f>IF(AND(ISNUMBER(O14),ISNUMBER(J14),ISNUMBER(Q14),ISNUMBER(K14),ISNUMBER('Konstanty výpočtu NEL'!$E$10)),(15.27*O14+28.38*'Konstanty výpočtu NEL'!$E$10/10+1.12*J14+4.54*K14/10)*(100-Q14)/100,"")</f>
      </c>
      <c r="Y14" s="139">
        <f t="shared" si="0"/>
      </c>
      <c r="Z14" s="139">
        <f t="shared" si="9"/>
      </c>
    </row>
    <row r="15" spans="1:26" ht="12.75" customHeight="1">
      <c r="A15" s="180" t="str">
        <f>'Vstupy hybridů'!A15</f>
        <v>H4</v>
      </c>
      <c r="B15" s="70">
        <f>'Vstupy hybridů'!B15</f>
        <v>1</v>
      </c>
      <c r="C15" s="71">
        <f>'Vstupy hybridů'!C15</f>
        <v>0</v>
      </c>
      <c r="D15" s="137">
        <f>IF(ISBLANK('Vstupy hybridů'!D15),"",'Vstupy hybridů'!D15)</f>
      </c>
      <c r="E15" s="138">
        <f t="shared" si="1"/>
      </c>
      <c r="F15" s="138">
        <f>IF(ISNUMBER('Vstupy hybridů'!E15),'Vstupy hybridů'!E15,"")</f>
      </c>
      <c r="G15" s="138">
        <f t="shared" si="2"/>
      </c>
      <c r="H15" s="138">
        <f>IF(ISNUMBER('Vstupy hybridů'!F15),'Vstupy hybridů'!F15,"")</f>
      </c>
      <c r="I15" s="138">
        <f>IF(AND(ISNUMBER(N15),ISNUMBER(P15),ISNUMBER(K15),ISNUMBER('Konstanty výpočtu NEL'!$E$10)),1000-(N15+P15+K15+'Konstanty výpočtu NEL'!$E$10),"")</f>
      </c>
      <c r="J15" s="138">
        <f t="shared" si="3"/>
      </c>
      <c r="K15" s="138">
        <f t="shared" si="4"/>
      </c>
      <c r="L15" s="138">
        <f>IF('Vstupy hybridů'!H15,'Vstupy hybridů'!H15,"")</f>
      </c>
      <c r="M15" s="138">
        <f>IF('Vstupy hybridů'!I15,'Vstupy hybridů'!I15,"")</f>
      </c>
      <c r="N15" s="138">
        <f t="shared" si="5"/>
      </c>
      <c r="O15" s="138">
        <f>IF(ISNUMBER('Vstupy hybridů'!G15),'Vstupy hybridů'!G15,"")</f>
      </c>
      <c r="P15" s="138">
        <f t="shared" si="6"/>
      </c>
      <c r="Q15" s="138">
        <f>IF(ISNUMBER('Vstupy hybridů'!J15),'Vstupy hybridů'!J15,"")</f>
      </c>
      <c r="R15" s="138">
        <f>IF(ISNUMBER('Vstupy hybridů'!K15),'Vstupy hybridů'!K15,"")</f>
      </c>
      <c r="S15" s="138">
        <f>IF(AND(ISNUMBER(N15),ISNUMBER(P15),ISNUMBER('Konstanty výpočtu NEL'!$E$25),ISNUMBER('Konstanty výpočtu NEL'!$E$28),ISNUMBER('Konstanty výpočtu NEL'!$E$31)),N15*'Konstanty výpočtu NEL'!$E$25+(1000-P15)*'Konstanty výpočtu NEL'!$E$28+'Konstanty výpočtu NEL'!$E$31,"")</f>
      </c>
      <c r="T15" s="138">
        <f>IF(AND(ISNUMBER(N15),ISNUMBER('Konstanty výpočtu NEL'!$G$7),ISNUMBER('Konstanty výpočtu NEL'!$L$10),ISNUMBER(K15),ISNUMBER(R15),ISNUMBER(I15),ISNUMBER('Konstanty výpočtu NEL'!$G$16)),'Konstanty výpočtu NEL'!$G$28*(N15*'Konstanty výpočtu NEL'!$G$7+'Konstanty výpočtu NEL'!$L$10+K15*R15/100+I15*'Konstanty výpočtu NEL'!$G$16),"")</f>
      </c>
      <c r="U15" s="138">
        <f>IF(AND(ISNUMBER(N15),ISNUMBER('Konstanty výpočtu NEL'!$G$7),ISNUMBER('Konstanty výpočtu NEL'!$L$10),ISNUMBER(K15),ISNUMBER('Konstanty výpočtu NEL'!$G$13),ISNUMBER(I15),ISNUMBER('Konstanty výpočtu NEL'!$G$16)),'Konstanty výpočtu NEL'!$G$28*(N15*'Konstanty výpočtu NEL'!$G$7+'Konstanty výpočtu NEL'!$L$10+K15*'Konstanty výpočtu NEL'!$G$13+I15*'Konstanty výpočtu NEL'!$G$16),"")</f>
      </c>
      <c r="V15" s="138">
        <f t="shared" si="7"/>
      </c>
      <c r="W15" s="138">
        <f t="shared" si="8"/>
      </c>
      <c r="X15" s="138">
        <f>IF(AND(ISNUMBER(O15),ISNUMBER(J15),ISNUMBER(Q15),ISNUMBER(K15),ISNUMBER('Konstanty výpočtu NEL'!$E$10)),(15.27*O15+28.38*'Konstanty výpočtu NEL'!$E$10/10+1.12*J15+4.54*K15/10)*(100-Q15)/100,"")</f>
      </c>
      <c r="Y15" s="139">
        <f t="shared" si="0"/>
      </c>
      <c r="Z15" s="139">
        <f t="shared" si="9"/>
      </c>
    </row>
    <row r="16" spans="1:26" ht="12.75">
      <c r="A16" s="180"/>
      <c r="B16" s="70">
        <f>'Vstupy hybridů'!B16</f>
        <v>2</v>
      </c>
      <c r="C16" s="71">
        <f>'Vstupy hybridů'!C16</f>
        <v>0</v>
      </c>
      <c r="D16" s="137">
        <f>IF(ISBLANK('Vstupy hybridů'!D16),"",'Vstupy hybridů'!D16)</f>
      </c>
      <c r="E16" s="138">
        <f t="shared" si="1"/>
      </c>
      <c r="F16" s="138">
        <f>IF(ISNUMBER('Vstupy hybridů'!E16),'Vstupy hybridů'!E16,"")</f>
      </c>
      <c r="G16" s="138">
        <f t="shared" si="2"/>
      </c>
      <c r="H16" s="138">
        <f>IF(ISNUMBER('Vstupy hybridů'!F16),'Vstupy hybridů'!F16,"")</f>
      </c>
      <c r="I16" s="138">
        <f>IF(AND(ISNUMBER(N16),ISNUMBER(P16),ISNUMBER(K16),ISNUMBER('Konstanty výpočtu NEL'!$E$10)),1000-(N16+P16+K16+'Konstanty výpočtu NEL'!$E$10),"")</f>
      </c>
      <c r="J16" s="138">
        <f t="shared" si="3"/>
      </c>
      <c r="K16" s="138">
        <f t="shared" si="4"/>
      </c>
      <c r="L16" s="138">
        <f>IF('Vstupy hybridů'!H16,'Vstupy hybridů'!H16,"")</f>
      </c>
      <c r="M16" s="138">
        <f>IF('Vstupy hybridů'!I16,'Vstupy hybridů'!I16,"")</f>
      </c>
      <c r="N16" s="138">
        <f t="shared" si="5"/>
      </c>
      <c r="O16" s="138">
        <f>IF(ISNUMBER('Vstupy hybridů'!G16),'Vstupy hybridů'!G16,"")</f>
      </c>
      <c r="P16" s="138">
        <f t="shared" si="6"/>
      </c>
      <c r="Q16" s="138">
        <f>IF(ISNUMBER('Vstupy hybridů'!J16),'Vstupy hybridů'!J16,"")</f>
      </c>
      <c r="R16" s="138">
        <f>IF(ISNUMBER('Vstupy hybridů'!K16),'Vstupy hybridů'!K16,"")</f>
      </c>
      <c r="S16" s="138">
        <f>IF(AND(ISNUMBER(N16),ISNUMBER(P16),ISNUMBER('Konstanty výpočtu NEL'!$E$25),ISNUMBER('Konstanty výpočtu NEL'!$E$28),ISNUMBER('Konstanty výpočtu NEL'!$E$31)),N16*'Konstanty výpočtu NEL'!$E$25+(1000-P16)*'Konstanty výpočtu NEL'!$E$28+'Konstanty výpočtu NEL'!$E$31,"")</f>
      </c>
      <c r="T16" s="138">
        <f>IF(AND(ISNUMBER(N16),ISNUMBER('Konstanty výpočtu NEL'!$G$7),ISNUMBER('Konstanty výpočtu NEL'!$L$10),ISNUMBER(K16),ISNUMBER(R16),ISNUMBER(I16),ISNUMBER('Konstanty výpočtu NEL'!$G$16)),'Konstanty výpočtu NEL'!$G$28*(N16*'Konstanty výpočtu NEL'!$G$7+'Konstanty výpočtu NEL'!$L$10+K16*R16/100+I16*'Konstanty výpočtu NEL'!$G$16),"")</f>
      </c>
      <c r="U16" s="138">
        <f>IF(AND(ISNUMBER(N16),ISNUMBER('Konstanty výpočtu NEL'!$G$7),ISNUMBER('Konstanty výpočtu NEL'!$L$10),ISNUMBER(K16),ISNUMBER('Konstanty výpočtu NEL'!$G$13),ISNUMBER(I16),ISNUMBER('Konstanty výpočtu NEL'!$G$16)),'Konstanty výpočtu NEL'!$G$28*(N16*'Konstanty výpočtu NEL'!$G$7+'Konstanty výpočtu NEL'!$L$10+K16*'Konstanty výpočtu NEL'!$G$13+I16*'Konstanty výpočtu NEL'!$G$16),"")</f>
      </c>
      <c r="V16" s="138">
        <f t="shared" si="7"/>
      </c>
      <c r="W16" s="138">
        <f t="shared" si="8"/>
      </c>
      <c r="X16" s="138">
        <f>IF(AND(ISNUMBER(O16),ISNUMBER(J16),ISNUMBER(Q16),ISNUMBER(K16),ISNUMBER('Konstanty výpočtu NEL'!$E$10)),(15.27*O16+28.38*'Konstanty výpočtu NEL'!$E$10/10+1.12*J16+4.54*K16/10)*(100-Q16)/100,"")</f>
      </c>
      <c r="Y16" s="139">
        <f t="shared" si="0"/>
      </c>
      <c r="Z16" s="139">
        <f t="shared" si="9"/>
      </c>
    </row>
    <row r="17" spans="1:26" ht="12.75">
      <c r="A17" s="180"/>
      <c r="B17" s="70">
        <f>'Vstupy hybridů'!B17</f>
        <v>3</v>
      </c>
      <c r="C17" s="71">
        <f>'Vstupy hybridů'!C17</f>
        <v>0</v>
      </c>
      <c r="D17" s="137">
        <f>IF(ISBLANK('Vstupy hybridů'!D17),"",'Vstupy hybridů'!D17)</f>
      </c>
      <c r="E17" s="138">
        <f t="shared" si="1"/>
      </c>
      <c r="F17" s="138">
        <f>IF(ISNUMBER('Vstupy hybridů'!E17),'Vstupy hybridů'!E17,"")</f>
      </c>
      <c r="G17" s="138">
        <f t="shared" si="2"/>
      </c>
      <c r="H17" s="138">
        <f>IF(ISNUMBER('Vstupy hybridů'!F17),'Vstupy hybridů'!F17,"")</f>
      </c>
      <c r="I17" s="138">
        <f>IF(AND(ISNUMBER(N17),ISNUMBER(P17),ISNUMBER(K17),ISNUMBER('Konstanty výpočtu NEL'!$E$10)),1000-(N17+P17+K17+'Konstanty výpočtu NEL'!$E$10),"")</f>
      </c>
      <c r="J17" s="138">
        <f t="shared" si="3"/>
      </c>
      <c r="K17" s="138">
        <f t="shared" si="4"/>
      </c>
      <c r="L17" s="138">
        <f>IF('Vstupy hybridů'!H17,'Vstupy hybridů'!H17,"")</f>
      </c>
      <c r="M17" s="138">
        <f>IF('Vstupy hybridů'!I17,'Vstupy hybridů'!I17,"")</f>
      </c>
      <c r="N17" s="138">
        <f t="shared" si="5"/>
      </c>
      <c r="O17" s="138">
        <f>IF(ISNUMBER('Vstupy hybridů'!G17),'Vstupy hybridů'!G17,"")</f>
      </c>
      <c r="P17" s="138">
        <f t="shared" si="6"/>
      </c>
      <c r="Q17" s="138">
        <f>IF(ISNUMBER('Vstupy hybridů'!J17),'Vstupy hybridů'!J17,"")</f>
      </c>
      <c r="R17" s="138">
        <f>IF(ISNUMBER('Vstupy hybridů'!K17),'Vstupy hybridů'!K17,"")</f>
      </c>
      <c r="S17" s="138">
        <f>IF(AND(ISNUMBER(N17),ISNUMBER(P17),ISNUMBER('Konstanty výpočtu NEL'!$E$25),ISNUMBER('Konstanty výpočtu NEL'!$E$28),ISNUMBER('Konstanty výpočtu NEL'!$E$31)),N17*'Konstanty výpočtu NEL'!$E$25+(1000-P17)*'Konstanty výpočtu NEL'!$E$28+'Konstanty výpočtu NEL'!$E$31,"")</f>
      </c>
      <c r="T17" s="138">
        <f>IF(AND(ISNUMBER(N17),ISNUMBER('Konstanty výpočtu NEL'!$G$7),ISNUMBER('Konstanty výpočtu NEL'!$L$10),ISNUMBER(K17),ISNUMBER(R17),ISNUMBER(I17),ISNUMBER('Konstanty výpočtu NEL'!$G$16)),'Konstanty výpočtu NEL'!$G$28*(N17*'Konstanty výpočtu NEL'!$G$7+'Konstanty výpočtu NEL'!$L$10+K17*R17/100+I17*'Konstanty výpočtu NEL'!$G$16),"")</f>
      </c>
      <c r="U17" s="138">
        <f>IF(AND(ISNUMBER(N17),ISNUMBER('Konstanty výpočtu NEL'!$G$7),ISNUMBER('Konstanty výpočtu NEL'!$L$10),ISNUMBER(K17),ISNUMBER('Konstanty výpočtu NEL'!$G$13),ISNUMBER(I17),ISNUMBER('Konstanty výpočtu NEL'!$G$16)),'Konstanty výpočtu NEL'!$G$28*(N17*'Konstanty výpočtu NEL'!$G$7+'Konstanty výpočtu NEL'!$L$10+K17*'Konstanty výpočtu NEL'!$G$13+I17*'Konstanty výpočtu NEL'!$G$16),"")</f>
      </c>
      <c r="V17" s="138">
        <f t="shared" si="7"/>
      </c>
      <c r="W17" s="138">
        <f t="shared" si="8"/>
      </c>
      <c r="X17" s="138">
        <f>IF(AND(ISNUMBER(O17),ISNUMBER(J17),ISNUMBER(Q17),ISNUMBER(K17),ISNUMBER('Konstanty výpočtu NEL'!$E$10)),(15.27*O17+28.38*'Konstanty výpočtu NEL'!$E$10/10+1.12*J17+4.54*K17/10)*(100-Q17)/100,"")</f>
      </c>
      <c r="Y17" s="139">
        <f t="shared" si="0"/>
      </c>
      <c r="Z17" s="139">
        <f t="shared" si="9"/>
      </c>
    </row>
    <row r="18" spans="1:26" ht="12.75" customHeight="1">
      <c r="A18" s="180" t="str">
        <f>'Vstupy hybridů'!A18</f>
        <v>H5</v>
      </c>
      <c r="B18" s="70">
        <f>'Vstupy hybridů'!B18</f>
        <v>1</v>
      </c>
      <c r="C18" s="71">
        <f>'Vstupy hybridů'!C18</f>
        <v>0</v>
      </c>
      <c r="D18" s="137">
        <f>IF(ISBLANK('Vstupy hybridů'!D18),"",'Vstupy hybridů'!D18)</f>
      </c>
      <c r="E18" s="138">
        <f t="shared" si="1"/>
      </c>
      <c r="F18" s="138">
        <f>IF(ISNUMBER('Vstupy hybridů'!E18),'Vstupy hybridů'!E18,"")</f>
      </c>
      <c r="G18" s="138">
        <f t="shared" si="2"/>
      </c>
      <c r="H18" s="138">
        <f>IF(ISNUMBER('Vstupy hybridů'!F18),'Vstupy hybridů'!F18,"")</f>
      </c>
      <c r="I18" s="138">
        <f>IF(AND(ISNUMBER(N18),ISNUMBER(P18),ISNUMBER(K18),ISNUMBER('Konstanty výpočtu NEL'!$E$10)),1000-(N18+P18+K18+'Konstanty výpočtu NEL'!$E$10),"")</f>
      </c>
      <c r="J18" s="138">
        <f t="shared" si="3"/>
      </c>
      <c r="K18" s="138">
        <f t="shared" si="4"/>
      </c>
      <c r="L18" s="138">
        <f>IF('Vstupy hybridů'!H18,'Vstupy hybridů'!H18,"")</f>
      </c>
      <c r="M18" s="138">
        <f>IF('Vstupy hybridů'!I18,'Vstupy hybridů'!I18,"")</f>
      </c>
      <c r="N18" s="138">
        <f t="shared" si="5"/>
      </c>
      <c r="O18" s="138">
        <f>IF(ISNUMBER('Vstupy hybridů'!G18),'Vstupy hybridů'!G18,"")</f>
      </c>
      <c r="P18" s="138">
        <f t="shared" si="6"/>
      </c>
      <c r="Q18" s="138">
        <f>IF(ISNUMBER('Vstupy hybridů'!J18),'Vstupy hybridů'!J18,"")</f>
      </c>
      <c r="R18" s="138">
        <f>IF(ISNUMBER('Vstupy hybridů'!K18),'Vstupy hybridů'!K18,"")</f>
      </c>
      <c r="S18" s="138">
        <f>IF(AND(ISNUMBER(N18),ISNUMBER(P18),ISNUMBER('Konstanty výpočtu NEL'!$E$25),ISNUMBER('Konstanty výpočtu NEL'!$E$28),ISNUMBER('Konstanty výpočtu NEL'!$E$31)),N18*'Konstanty výpočtu NEL'!$E$25+(1000-P18)*'Konstanty výpočtu NEL'!$E$28+'Konstanty výpočtu NEL'!$E$31,"")</f>
      </c>
      <c r="T18" s="138">
        <f>IF(AND(ISNUMBER(N18),ISNUMBER('Konstanty výpočtu NEL'!$G$7),ISNUMBER('Konstanty výpočtu NEL'!$L$10),ISNUMBER(K18),ISNUMBER(R18),ISNUMBER(I18),ISNUMBER('Konstanty výpočtu NEL'!$G$16)),'Konstanty výpočtu NEL'!$G$28*(N18*'Konstanty výpočtu NEL'!$G$7+'Konstanty výpočtu NEL'!$L$10+K18*R18/100+I18*'Konstanty výpočtu NEL'!$G$16),"")</f>
      </c>
      <c r="U18" s="138">
        <f>IF(AND(ISNUMBER(N18),ISNUMBER('Konstanty výpočtu NEL'!$G$7),ISNUMBER('Konstanty výpočtu NEL'!$L$10),ISNUMBER(K18),ISNUMBER('Konstanty výpočtu NEL'!$G$13),ISNUMBER(I18),ISNUMBER('Konstanty výpočtu NEL'!$G$16)),'Konstanty výpočtu NEL'!$G$28*(N18*'Konstanty výpočtu NEL'!$G$7+'Konstanty výpočtu NEL'!$L$10+K18*'Konstanty výpočtu NEL'!$G$13+I18*'Konstanty výpočtu NEL'!$G$16),"")</f>
      </c>
      <c r="V18" s="138">
        <f t="shared" si="7"/>
      </c>
      <c r="W18" s="138">
        <f t="shared" si="8"/>
      </c>
      <c r="X18" s="138">
        <f>IF(AND(ISNUMBER(O18),ISNUMBER(J18),ISNUMBER(Q18),ISNUMBER(K18),ISNUMBER('Konstanty výpočtu NEL'!$E$10)),(15.27*O18+28.38*'Konstanty výpočtu NEL'!$E$10/10+1.12*J18+4.54*K18/10)*(100-Q18)/100,"")</f>
      </c>
      <c r="Y18" s="139">
        <f t="shared" si="0"/>
      </c>
      <c r="Z18" s="139">
        <f t="shared" si="9"/>
      </c>
    </row>
    <row r="19" spans="1:26" ht="12.75">
      <c r="A19" s="180"/>
      <c r="B19" s="70">
        <f>'Vstupy hybridů'!B19</f>
        <v>2</v>
      </c>
      <c r="C19" s="71">
        <f>'Vstupy hybridů'!C19</f>
        <v>0</v>
      </c>
      <c r="D19" s="137">
        <f>IF(ISBLANK('Vstupy hybridů'!D19),"",'Vstupy hybridů'!D19)</f>
      </c>
      <c r="E19" s="138">
        <f t="shared" si="1"/>
      </c>
      <c r="F19" s="138">
        <f>IF(ISNUMBER('Vstupy hybridů'!E19),'Vstupy hybridů'!E19,"")</f>
      </c>
      <c r="G19" s="138">
        <f t="shared" si="2"/>
      </c>
      <c r="H19" s="138">
        <f>IF(ISNUMBER('Vstupy hybridů'!F19),'Vstupy hybridů'!F19,"")</f>
      </c>
      <c r="I19" s="138">
        <f>IF(AND(ISNUMBER(N19),ISNUMBER(P19),ISNUMBER(K19),ISNUMBER('Konstanty výpočtu NEL'!$E$10)),1000-(N19+P19+K19+'Konstanty výpočtu NEL'!$E$10),"")</f>
      </c>
      <c r="J19" s="138">
        <f t="shared" si="3"/>
      </c>
      <c r="K19" s="138">
        <f t="shared" si="4"/>
      </c>
      <c r="L19" s="138">
        <f>IF('Vstupy hybridů'!H19,'Vstupy hybridů'!H19,"")</f>
      </c>
      <c r="M19" s="138">
        <f>IF('Vstupy hybridů'!I19,'Vstupy hybridů'!I19,"")</f>
      </c>
      <c r="N19" s="138">
        <f t="shared" si="5"/>
      </c>
      <c r="O19" s="138">
        <f>IF(ISNUMBER('Vstupy hybridů'!G19),'Vstupy hybridů'!G19,"")</f>
      </c>
      <c r="P19" s="138">
        <f t="shared" si="6"/>
      </c>
      <c r="Q19" s="138">
        <f>IF(ISNUMBER('Vstupy hybridů'!J19),'Vstupy hybridů'!J19,"")</f>
      </c>
      <c r="R19" s="138">
        <f>IF(ISNUMBER('Vstupy hybridů'!K19),'Vstupy hybridů'!K19,"")</f>
      </c>
      <c r="S19" s="138">
        <f>IF(AND(ISNUMBER(N19),ISNUMBER(P19),ISNUMBER('Konstanty výpočtu NEL'!$E$25),ISNUMBER('Konstanty výpočtu NEL'!$E$28),ISNUMBER('Konstanty výpočtu NEL'!$E$31)),N19*'Konstanty výpočtu NEL'!$E$25+(1000-P19)*'Konstanty výpočtu NEL'!$E$28+'Konstanty výpočtu NEL'!$E$31,"")</f>
      </c>
      <c r="T19" s="138">
        <f>IF(AND(ISNUMBER(N19),ISNUMBER('Konstanty výpočtu NEL'!$G$7),ISNUMBER('Konstanty výpočtu NEL'!$L$10),ISNUMBER(K19),ISNUMBER(R19),ISNUMBER(I19),ISNUMBER('Konstanty výpočtu NEL'!$G$16)),'Konstanty výpočtu NEL'!$G$28*(N19*'Konstanty výpočtu NEL'!$G$7+'Konstanty výpočtu NEL'!$L$10+K19*R19/100+I19*'Konstanty výpočtu NEL'!$G$16),"")</f>
      </c>
      <c r="U19" s="138">
        <f>IF(AND(ISNUMBER(N19),ISNUMBER('Konstanty výpočtu NEL'!$G$7),ISNUMBER('Konstanty výpočtu NEL'!$L$10),ISNUMBER(K19),ISNUMBER('Konstanty výpočtu NEL'!$G$13),ISNUMBER(I19),ISNUMBER('Konstanty výpočtu NEL'!$G$16)),'Konstanty výpočtu NEL'!$G$28*(N19*'Konstanty výpočtu NEL'!$G$7+'Konstanty výpočtu NEL'!$L$10+K19*'Konstanty výpočtu NEL'!$G$13+I19*'Konstanty výpočtu NEL'!$G$16),"")</f>
      </c>
      <c r="V19" s="138">
        <f t="shared" si="7"/>
      </c>
      <c r="W19" s="138">
        <f t="shared" si="8"/>
      </c>
      <c r="X19" s="138">
        <f>IF(AND(ISNUMBER(O19),ISNUMBER(J19),ISNUMBER(Q19),ISNUMBER(K19),ISNUMBER('Konstanty výpočtu NEL'!$E$10)),(15.27*O19+28.38*'Konstanty výpočtu NEL'!$E$10/10+1.12*J19+4.54*K19/10)*(100-Q19)/100,"")</f>
      </c>
      <c r="Y19" s="139">
        <f t="shared" si="0"/>
      </c>
      <c r="Z19" s="139">
        <f t="shared" si="9"/>
      </c>
    </row>
    <row r="20" spans="1:26" ht="12.75">
      <c r="A20" s="180"/>
      <c r="B20" s="70">
        <f>'Vstupy hybridů'!B20</f>
        <v>3</v>
      </c>
      <c r="C20" s="71">
        <f>'Vstupy hybridů'!C20</f>
        <v>0</v>
      </c>
      <c r="D20" s="137">
        <f>IF(ISBLANK('Vstupy hybridů'!D20),"",'Vstupy hybridů'!D20)</f>
      </c>
      <c r="E20" s="138">
        <f t="shared" si="1"/>
      </c>
      <c r="F20" s="138">
        <f>IF(ISNUMBER('Vstupy hybridů'!E20),'Vstupy hybridů'!E20,"")</f>
      </c>
      <c r="G20" s="138">
        <f t="shared" si="2"/>
      </c>
      <c r="H20" s="138">
        <f>IF(ISNUMBER('Vstupy hybridů'!F20),'Vstupy hybridů'!F20,"")</f>
      </c>
      <c r="I20" s="138">
        <f>IF(AND(ISNUMBER(N20),ISNUMBER(P20),ISNUMBER(K20),ISNUMBER('Konstanty výpočtu NEL'!$E$10)),1000-(N20+P20+K20+'Konstanty výpočtu NEL'!$E$10),"")</f>
      </c>
      <c r="J20" s="138">
        <f t="shared" si="3"/>
      </c>
      <c r="K20" s="138">
        <f t="shared" si="4"/>
      </c>
      <c r="L20" s="138">
        <f>IF('Vstupy hybridů'!H20,'Vstupy hybridů'!H20,"")</f>
      </c>
      <c r="M20" s="138">
        <f>IF('Vstupy hybridů'!I20,'Vstupy hybridů'!I20,"")</f>
      </c>
      <c r="N20" s="138">
        <f t="shared" si="5"/>
      </c>
      <c r="O20" s="138">
        <f>IF(ISNUMBER('Vstupy hybridů'!G20),'Vstupy hybridů'!G20,"")</f>
      </c>
      <c r="P20" s="138">
        <f t="shared" si="6"/>
      </c>
      <c r="Q20" s="138">
        <f>IF(ISNUMBER('Vstupy hybridů'!J20),'Vstupy hybridů'!J20,"")</f>
      </c>
      <c r="R20" s="138">
        <f>IF(ISNUMBER('Vstupy hybridů'!K20),'Vstupy hybridů'!K20,"")</f>
      </c>
      <c r="S20" s="138">
        <f>IF(AND(ISNUMBER(N20),ISNUMBER(P20),ISNUMBER('Konstanty výpočtu NEL'!$E$25),ISNUMBER('Konstanty výpočtu NEL'!$E$28),ISNUMBER('Konstanty výpočtu NEL'!$E$31)),N20*'Konstanty výpočtu NEL'!$E$25+(1000-P20)*'Konstanty výpočtu NEL'!$E$28+'Konstanty výpočtu NEL'!$E$31,"")</f>
      </c>
      <c r="T20" s="138">
        <f>IF(AND(ISNUMBER(N20),ISNUMBER('Konstanty výpočtu NEL'!$G$7),ISNUMBER('Konstanty výpočtu NEL'!$L$10),ISNUMBER(K20),ISNUMBER(R20),ISNUMBER(I20),ISNUMBER('Konstanty výpočtu NEL'!$G$16)),'Konstanty výpočtu NEL'!$G$28*(N20*'Konstanty výpočtu NEL'!$G$7+'Konstanty výpočtu NEL'!$L$10+K20*R20/100+I20*'Konstanty výpočtu NEL'!$G$16),"")</f>
      </c>
      <c r="U20" s="138">
        <f>IF(AND(ISNUMBER(N20),ISNUMBER('Konstanty výpočtu NEL'!$G$7),ISNUMBER('Konstanty výpočtu NEL'!$L$10),ISNUMBER(K20),ISNUMBER('Konstanty výpočtu NEL'!$G$13),ISNUMBER(I20),ISNUMBER('Konstanty výpočtu NEL'!$G$16)),'Konstanty výpočtu NEL'!$G$28*(N20*'Konstanty výpočtu NEL'!$G$7+'Konstanty výpočtu NEL'!$L$10+K20*'Konstanty výpočtu NEL'!$G$13+I20*'Konstanty výpočtu NEL'!$G$16),"")</f>
      </c>
      <c r="V20" s="138">
        <f t="shared" si="7"/>
      </c>
      <c r="W20" s="138">
        <f t="shared" si="8"/>
      </c>
      <c r="X20" s="138">
        <f>IF(AND(ISNUMBER(O20),ISNUMBER(J20),ISNUMBER(Q20),ISNUMBER(K20),ISNUMBER('Konstanty výpočtu NEL'!$E$10)),(15.27*O20+28.38*'Konstanty výpočtu NEL'!$E$10/10+1.12*J20+4.54*K20/10)*(100-Q20)/100,"")</f>
      </c>
      <c r="Y20" s="139">
        <f t="shared" si="0"/>
      </c>
      <c r="Z20" s="139">
        <f t="shared" si="9"/>
      </c>
    </row>
    <row r="21" spans="1:26" ht="12.75" customHeight="1">
      <c r="A21" s="180" t="str">
        <f>'Vstupy hybridů'!A21</f>
        <v>H6</v>
      </c>
      <c r="B21" s="70">
        <f>'Vstupy hybridů'!B21</f>
        <v>1</v>
      </c>
      <c r="C21" s="71">
        <f>'Vstupy hybridů'!C21</f>
        <v>0</v>
      </c>
      <c r="D21" s="137">
        <f>IF(ISBLANK('Vstupy hybridů'!D21),"",'Vstupy hybridů'!D21)</f>
      </c>
      <c r="E21" s="138">
        <f t="shared" si="1"/>
      </c>
      <c r="F21" s="138">
        <f>IF(ISNUMBER('Vstupy hybridů'!E21),'Vstupy hybridů'!E21,"")</f>
      </c>
      <c r="G21" s="138">
        <f t="shared" si="2"/>
      </c>
      <c r="H21" s="138">
        <f>IF(ISNUMBER('Vstupy hybridů'!F21),'Vstupy hybridů'!F21,"")</f>
      </c>
      <c r="I21" s="138">
        <f>IF(AND(ISNUMBER(N21),ISNUMBER(P21),ISNUMBER(K21),ISNUMBER('Konstanty výpočtu NEL'!$E$10)),1000-(N21+P21+K21+'Konstanty výpočtu NEL'!$E$10),"")</f>
      </c>
      <c r="J21" s="138">
        <f t="shared" si="3"/>
      </c>
      <c r="K21" s="138">
        <f t="shared" si="4"/>
      </c>
      <c r="L21" s="138">
        <f>IF('Vstupy hybridů'!H21,'Vstupy hybridů'!H21,"")</f>
      </c>
      <c r="M21" s="138">
        <f>IF('Vstupy hybridů'!I21,'Vstupy hybridů'!I21,"")</f>
      </c>
      <c r="N21" s="138">
        <f t="shared" si="5"/>
      </c>
      <c r="O21" s="138">
        <f>IF(ISNUMBER('Vstupy hybridů'!G21),'Vstupy hybridů'!G21,"")</f>
      </c>
      <c r="P21" s="138">
        <f t="shared" si="6"/>
      </c>
      <c r="Q21" s="138">
        <f>IF(ISNUMBER('Vstupy hybridů'!J21),'Vstupy hybridů'!J21,"")</f>
      </c>
      <c r="R21" s="138">
        <f>IF(ISNUMBER('Vstupy hybridů'!K21),'Vstupy hybridů'!K21,"")</f>
      </c>
      <c r="S21" s="138">
        <f>IF(AND(ISNUMBER(N21),ISNUMBER(P21),ISNUMBER('Konstanty výpočtu NEL'!$E$25),ISNUMBER('Konstanty výpočtu NEL'!$E$28),ISNUMBER('Konstanty výpočtu NEL'!$E$31)),N21*'Konstanty výpočtu NEL'!$E$25+(1000-P21)*'Konstanty výpočtu NEL'!$E$28+'Konstanty výpočtu NEL'!$E$31,"")</f>
      </c>
      <c r="T21" s="138">
        <f>IF(AND(ISNUMBER(N21),ISNUMBER('Konstanty výpočtu NEL'!$G$7),ISNUMBER('Konstanty výpočtu NEL'!$L$10),ISNUMBER(K21),ISNUMBER(R21),ISNUMBER(I21),ISNUMBER('Konstanty výpočtu NEL'!$G$16)),'Konstanty výpočtu NEL'!$G$28*(N21*'Konstanty výpočtu NEL'!$G$7+'Konstanty výpočtu NEL'!$L$10+K21*R21/100+I21*'Konstanty výpočtu NEL'!$G$16),"")</f>
      </c>
      <c r="U21" s="138">
        <f>IF(AND(ISNUMBER(N21),ISNUMBER('Konstanty výpočtu NEL'!$G$7),ISNUMBER('Konstanty výpočtu NEL'!$L$10),ISNUMBER(K21),ISNUMBER('Konstanty výpočtu NEL'!$G$13),ISNUMBER(I21),ISNUMBER('Konstanty výpočtu NEL'!$G$16)),'Konstanty výpočtu NEL'!$G$28*(N21*'Konstanty výpočtu NEL'!$G$7+'Konstanty výpočtu NEL'!$L$10+K21*'Konstanty výpočtu NEL'!$G$13+I21*'Konstanty výpočtu NEL'!$G$16),"")</f>
      </c>
      <c r="V21" s="138">
        <f t="shared" si="7"/>
      </c>
      <c r="W21" s="138">
        <f t="shared" si="8"/>
      </c>
      <c r="X21" s="138">
        <f>IF(AND(ISNUMBER(O21),ISNUMBER(J21),ISNUMBER(Q21),ISNUMBER(K21),ISNUMBER('Konstanty výpočtu NEL'!$E$10)),(15.27*O21+28.38*'Konstanty výpočtu NEL'!$E$10/10+1.12*J21+4.54*K21/10)*(100-Q21)/100,"")</f>
      </c>
      <c r="Y21" s="139">
        <f t="shared" si="0"/>
      </c>
      <c r="Z21" s="139">
        <f t="shared" si="9"/>
      </c>
    </row>
    <row r="22" spans="1:26" ht="12.75">
      <c r="A22" s="180"/>
      <c r="B22" s="70">
        <f>'Vstupy hybridů'!B22</f>
        <v>2</v>
      </c>
      <c r="C22" s="71">
        <f>'Vstupy hybridů'!C22</f>
        <v>0</v>
      </c>
      <c r="D22" s="137">
        <f>IF(ISBLANK('Vstupy hybridů'!D22),"",'Vstupy hybridů'!D22)</f>
      </c>
      <c r="E22" s="138">
        <f t="shared" si="1"/>
      </c>
      <c r="F22" s="138">
        <f>IF(ISNUMBER('Vstupy hybridů'!E22),'Vstupy hybridů'!E22,"")</f>
      </c>
      <c r="G22" s="138">
        <f t="shared" si="2"/>
      </c>
      <c r="H22" s="138">
        <f>IF(ISNUMBER('Vstupy hybridů'!F22),'Vstupy hybridů'!F22,"")</f>
      </c>
      <c r="I22" s="138">
        <f>IF(AND(ISNUMBER(N22),ISNUMBER(P22),ISNUMBER(K22),ISNUMBER('Konstanty výpočtu NEL'!$E$10)),1000-(N22+P22+K22+'Konstanty výpočtu NEL'!$E$10),"")</f>
      </c>
      <c r="J22" s="138">
        <f t="shared" si="3"/>
      </c>
      <c r="K22" s="138">
        <f t="shared" si="4"/>
      </c>
      <c r="L22" s="138">
        <f>IF('Vstupy hybridů'!H22,'Vstupy hybridů'!H22,"")</f>
      </c>
      <c r="M22" s="138">
        <f>IF('Vstupy hybridů'!I22,'Vstupy hybridů'!I22,"")</f>
      </c>
      <c r="N22" s="138">
        <f t="shared" si="5"/>
      </c>
      <c r="O22" s="138">
        <f>IF(ISNUMBER('Vstupy hybridů'!G22),'Vstupy hybridů'!G22,"")</f>
      </c>
      <c r="P22" s="138">
        <f t="shared" si="6"/>
      </c>
      <c r="Q22" s="138">
        <f>IF(ISNUMBER('Vstupy hybridů'!J22),'Vstupy hybridů'!J22,"")</f>
      </c>
      <c r="R22" s="138">
        <f>IF(ISNUMBER('Vstupy hybridů'!K22),'Vstupy hybridů'!K22,"")</f>
      </c>
      <c r="S22" s="138">
        <f>IF(AND(ISNUMBER(N22),ISNUMBER(P22),ISNUMBER('Konstanty výpočtu NEL'!$E$25),ISNUMBER('Konstanty výpočtu NEL'!$E$28),ISNUMBER('Konstanty výpočtu NEL'!$E$31)),N22*'Konstanty výpočtu NEL'!$E$25+(1000-P22)*'Konstanty výpočtu NEL'!$E$28+'Konstanty výpočtu NEL'!$E$31,"")</f>
      </c>
      <c r="T22" s="138">
        <f>IF(AND(ISNUMBER(N22),ISNUMBER('Konstanty výpočtu NEL'!$G$7),ISNUMBER('Konstanty výpočtu NEL'!$L$10),ISNUMBER(K22),ISNUMBER(R22),ISNUMBER(I22),ISNUMBER('Konstanty výpočtu NEL'!$G$16)),'Konstanty výpočtu NEL'!$G$28*(N22*'Konstanty výpočtu NEL'!$G$7+'Konstanty výpočtu NEL'!$L$10+K22*R22/100+I22*'Konstanty výpočtu NEL'!$G$16),"")</f>
      </c>
      <c r="U22" s="138">
        <f>IF(AND(ISNUMBER(N22),ISNUMBER('Konstanty výpočtu NEL'!$G$7),ISNUMBER('Konstanty výpočtu NEL'!$L$10),ISNUMBER(K22),ISNUMBER('Konstanty výpočtu NEL'!$G$13),ISNUMBER(I22),ISNUMBER('Konstanty výpočtu NEL'!$G$16)),'Konstanty výpočtu NEL'!$G$28*(N22*'Konstanty výpočtu NEL'!$G$7+'Konstanty výpočtu NEL'!$L$10+K22*'Konstanty výpočtu NEL'!$G$13+I22*'Konstanty výpočtu NEL'!$G$16),"")</f>
      </c>
      <c r="V22" s="138">
        <f t="shared" si="7"/>
      </c>
      <c r="W22" s="138">
        <f t="shared" si="8"/>
      </c>
      <c r="X22" s="138">
        <f>IF(AND(ISNUMBER(O22),ISNUMBER(J22),ISNUMBER(Q22),ISNUMBER(K22),ISNUMBER('Konstanty výpočtu NEL'!$E$10)),(15.27*O22+28.38*'Konstanty výpočtu NEL'!$E$10/10+1.12*J22+4.54*K22/10)*(100-Q22)/100,"")</f>
      </c>
      <c r="Y22" s="139">
        <f t="shared" si="0"/>
      </c>
      <c r="Z22" s="139">
        <f t="shared" si="9"/>
      </c>
    </row>
    <row r="23" spans="1:26" ht="12.75">
      <c r="A23" s="180"/>
      <c r="B23" s="70">
        <f>'Vstupy hybridů'!B23</f>
        <v>3</v>
      </c>
      <c r="C23" s="71">
        <f>'Vstupy hybridů'!C23</f>
        <v>0</v>
      </c>
      <c r="D23" s="137">
        <f>IF(ISBLANK('Vstupy hybridů'!D23),"",'Vstupy hybridů'!D23)</f>
      </c>
      <c r="E23" s="138">
        <f t="shared" si="1"/>
      </c>
      <c r="F23" s="138">
        <f>IF(ISNUMBER('Vstupy hybridů'!E23),'Vstupy hybridů'!E23,"")</f>
      </c>
      <c r="G23" s="138">
        <f t="shared" si="2"/>
      </c>
      <c r="H23" s="138">
        <f>IF(ISNUMBER('Vstupy hybridů'!F23),'Vstupy hybridů'!F23,"")</f>
      </c>
      <c r="I23" s="138">
        <f>IF(AND(ISNUMBER(N23),ISNUMBER(P23),ISNUMBER(K23),ISNUMBER('Konstanty výpočtu NEL'!$E$10)),1000-(N23+P23+K23+'Konstanty výpočtu NEL'!$E$10),"")</f>
      </c>
      <c r="J23" s="138">
        <f t="shared" si="3"/>
      </c>
      <c r="K23" s="138">
        <f t="shared" si="4"/>
      </c>
      <c r="L23" s="138">
        <f>IF('Vstupy hybridů'!H23,'Vstupy hybridů'!H23,"")</f>
      </c>
      <c r="M23" s="138">
        <f>IF('Vstupy hybridů'!I23,'Vstupy hybridů'!I23,"")</f>
      </c>
      <c r="N23" s="138">
        <f t="shared" si="5"/>
      </c>
      <c r="O23" s="138">
        <f>IF(ISNUMBER('Vstupy hybridů'!G23),'Vstupy hybridů'!G23,"")</f>
      </c>
      <c r="P23" s="138">
        <f t="shared" si="6"/>
      </c>
      <c r="Q23" s="138">
        <f>IF(ISNUMBER('Vstupy hybridů'!J23),'Vstupy hybridů'!J23,"")</f>
      </c>
      <c r="R23" s="138">
        <f>IF(ISNUMBER('Vstupy hybridů'!K23),'Vstupy hybridů'!K23,"")</f>
      </c>
      <c r="S23" s="138">
        <f>IF(AND(ISNUMBER(N23),ISNUMBER(P23),ISNUMBER('Konstanty výpočtu NEL'!$E$25),ISNUMBER('Konstanty výpočtu NEL'!$E$28),ISNUMBER('Konstanty výpočtu NEL'!$E$31)),N23*'Konstanty výpočtu NEL'!$E$25+(1000-P23)*'Konstanty výpočtu NEL'!$E$28+'Konstanty výpočtu NEL'!$E$31,"")</f>
      </c>
      <c r="T23" s="138">
        <f>IF(AND(ISNUMBER(N23),ISNUMBER('Konstanty výpočtu NEL'!$G$7),ISNUMBER('Konstanty výpočtu NEL'!$L$10),ISNUMBER(K23),ISNUMBER(R23),ISNUMBER(I23),ISNUMBER('Konstanty výpočtu NEL'!$G$16)),'Konstanty výpočtu NEL'!$G$28*(N23*'Konstanty výpočtu NEL'!$G$7+'Konstanty výpočtu NEL'!$L$10+K23*R23/100+I23*'Konstanty výpočtu NEL'!$G$16),"")</f>
      </c>
      <c r="U23" s="138">
        <f>IF(AND(ISNUMBER(N23),ISNUMBER('Konstanty výpočtu NEL'!$G$7),ISNUMBER('Konstanty výpočtu NEL'!$L$10),ISNUMBER(K23),ISNUMBER('Konstanty výpočtu NEL'!$G$13),ISNUMBER(I23),ISNUMBER('Konstanty výpočtu NEL'!$G$16)),'Konstanty výpočtu NEL'!$G$28*(N23*'Konstanty výpočtu NEL'!$G$7+'Konstanty výpočtu NEL'!$L$10+K23*'Konstanty výpočtu NEL'!$G$13+I23*'Konstanty výpočtu NEL'!$G$16),"")</f>
      </c>
      <c r="V23" s="138">
        <f t="shared" si="7"/>
      </c>
      <c r="W23" s="138">
        <f t="shared" si="8"/>
      </c>
      <c r="X23" s="138">
        <f>IF(AND(ISNUMBER(O23),ISNUMBER(J23),ISNUMBER(Q23),ISNUMBER(K23),ISNUMBER('Konstanty výpočtu NEL'!$E$10)),(15.27*O23+28.38*'Konstanty výpočtu NEL'!$E$10/10+1.12*J23+4.54*K23/10)*(100-Q23)/100,"")</f>
      </c>
      <c r="Y23" s="139">
        <f t="shared" si="0"/>
      </c>
      <c r="Z23" s="139">
        <f t="shared" si="9"/>
      </c>
    </row>
    <row r="24" spans="1:26" ht="12.75" customHeight="1">
      <c r="A24" s="180" t="str">
        <f>'Vstupy hybridů'!A24</f>
        <v>H7</v>
      </c>
      <c r="B24" s="70">
        <f>'Vstupy hybridů'!B24</f>
        <v>1</v>
      </c>
      <c r="C24" s="71">
        <f>'Vstupy hybridů'!C24</f>
        <v>0</v>
      </c>
      <c r="D24" s="137">
        <f>IF(ISBLANK('Vstupy hybridů'!D24),"",'Vstupy hybridů'!D24)</f>
      </c>
      <c r="E24" s="138">
        <f t="shared" si="1"/>
      </c>
      <c r="F24" s="138">
        <f>IF(ISNUMBER('Vstupy hybridů'!E24),'Vstupy hybridů'!E24,"")</f>
      </c>
      <c r="G24" s="138">
        <f t="shared" si="2"/>
      </c>
      <c r="H24" s="138">
        <f>IF(ISNUMBER('Vstupy hybridů'!F24),'Vstupy hybridů'!F24,"")</f>
      </c>
      <c r="I24" s="138">
        <f>IF(AND(ISNUMBER(N24),ISNUMBER(P24),ISNUMBER(K24),ISNUMBER('Konstanty výpočtu NEL'!$E$10)),1000-(N24+P24+K24+'Konstanty výpočtu NEL'!$E$10),"")</f>
      </c>
      <c r="J24" s="138">
        <f t="shared" si="3"/>
      </c>
      <c r="K24" s="138">
        <f t="shared" si="4"/>
      </c>
      <c r="L24" s="138">
        <f>IF('Vstupy hybridů'!H24,'Vstupy hybridů'!H24,"")</f>
      </c>
      <c r="M24" s="138">
        <f>IF('Vstupy hybridů'!I24,'Vstupy hybridů'!I24,"")</f>
      </c>
      <c r="N24" s="138">
        <f t="shared" si="5"/>
      </c>
      <c r="O24" s="138">
        <f>IF(ISNUMBER('Vstupy hybridů'!G24),'Vstupy hybridů'!G24,"")</f>
      </c>
      <c r="P24" s="138">
        <f t="shared" si="6"/>
      </c>
      <c r="Q24" s="138">
        <f>IF(ISNUMBER('Vstupy hybridů'!J24),'Vstupy hybridů'!J24,"")</f>
      </c>
      <c r="R24" s="138">
        <f>IF(ISNUMBER('Vstupy hybridů'!K24),'Vstupy hybridů'!K24,"")</f>
      </c>
      <c r="S24" s="138">
        <f>IF(AND(ISNUMBER(N24),ISNUMBER(P24),ISNUMBER('Konstanty výpočtu NEL'!$E$25),ISNUMBER('Konstanty výpočtu NEL'!$E$28),ISNUMBER('Konstanty výpočtu NEL'!$E$31)),N24*'Konstanty výpočtu NEL'!$E$25+(1000-P24)*'Konstanty výpočtu NEL'!$E$28+'Konstanty výpočtu NEL'!$E$31,"")</f>
      </c>
      <c r="T24" s="138">
        <f>IF(AND(ISNUMBER(N24),ISNUMBER('Konstanty výpočtu NEL'!$G$7),ISNUMBER('Konstanty výpočtu NEL'!$L$10),ISNUMBER(K24),ISNUMBER(R24),ISNUMBER(I24),ISNUMBER('Konstanty výpočtu NEL'!$G$16)),'Konstanty výpočtu NEL'!$G$28*(N24*'Konstanty výpočtu NEL'!$G$7+'Konstanty výpočtu NEL'!$L$10+K24*R24/100+I24*'Konstanty výpočtu NEL'!$G$16),"")</f>
      </c>
      <c r="U24" s="138">
        <f>IF(AND(ISNUMBER(N24),ISNUMBER('Konstanty výpočtu NEL'!$G$7),ISNUMBER('Konstanty výpočtu NEL'!$L$10),ISNUMBER(K24),ISNUMBER('Konstanty výpočtu NEL'!$G$13),ISNUMBER(I24),ISNUMBER('Konstanty výpočtu NEL'!$G$16)),'Konstanty výpočtu NEL'!$G$28*(N24*'Konstanty výpočtu NEL'!$G$7+'Konstanty výpočtu NEL'!$L$10+K24*'Konstanty výpočtu NEL'!$G$13+I24*'Konstanty výpočtu NEL'!$G$16),"")</f>
      </c>
      <c r="V24" s="138">
        <f t="shared" si="7"/>
      </c>
      <c r="W24" s="138">
        <f t="shared" si="8"/>
      </c>
      <c r="X24" s="138">
        <f>IF(AND(ISNUMBER(O24),ISNUMBER(J24),ISNUMBER(Q24),ISNUMBER(K24),ISNUMBER('Konstanty výpočtu NEL'!$E$10)),(15.27*O24+28.38*'Konstanty výpočtu NEL'!$E$10/10+1.12*J24+4.54*K24/10)*(100-Q24)/100,"")</f>
      </c>
      <c r="Y24" s="139">
        <f t="shared" si="0"/>
      </c>
      <c r="Z24" s="139">
        <f t="shared" si="9"/>
      </c>
    </row>
    <row r="25" spans="1:26" ht="12.75">
      <c r="A25" s="180"/>
      <c r="B25" s="70">
        <f>'Vstupy hybridů'!B25</f>
        <v>2</v>
      </c>
      <c r="C25" s="71">
        <f>'Vstupy hybridů'!C25</f>
        <v>0</v>
      </c>
      <c r="D25" s="137">
        <f>IF(ISBLANK('Vstupy hybridů'!D25),"",'Vstupy hybridů'!D25)</f>
      </c>
      <c r="E25" s="138">
        <f t="shared" si="1"/>
      </c>
      <c r="F25" s="138">
        <f>IF(ISNUMBER('Vstupy hybridů'!E25),'Vstupy hybridů'!E25,"")</f>
      </c>
      <c r="G25" s="138">
        <f t="shared" si="2"/>
      </c>
      <c r="H25" s="138">
        <f>IF(ISNUMBER('Vstupy hybridů'!F25),'Vstupy hybridů'!F25,"")</f>
      </c>
      <c r="I25" s="138">
        <f>IF(AND(ISNUMBER(N25),ISNUMBER(P25),ISNUMBER(K25),ISNUMBER('Konstanty výpočtu NEL'!$E$10)),1000-(N25+P25+K25+'Konstanty výpočtu NEL'!$E$10),"")</f>
      </c>
      <c r="J25" s="138">
        <f t="shared" si="3"/>
      </c>
      <c r="K25" s="138">
        <f t="shared" si="4"/>
      </c>
      <c r="L25" s="138">
        <f>IF('Vstupy hybridů'!H25,'Vstupy hybridů'!H25,"")</f>
      </c>
      <c r="M25" s="138">
        <f>IF('Vstupy hybridů'!I25,'Vstupy hybridů'!I25,"")</f>
      </c>
      <c r="N25" s="138">
        <f t="shared" si="5"/>
      </c>
      <c r="O25" s="138">
        <f>IF(ISNUMBER('Vstupy hybridů'!G25),'Vstupy hybridů'!G25,"")</f>
      </c>
      <c r="P25" s="138">
        <f t="shared" si="6"/>
      </c>
      <c r="Q25" s="138">
        <f>IF(ISNUMBER('Vstupy hybridů'!J25),'Vstupy hybridů'!J25,"")</f>
      </c>
      <c r="R25" s="138">
        <f>IF(ISNUMBER('Vstupy hybridů'!K25),'Vstupy hybridů'!K25,"")</f>
      </c>
      <c r="S25" s="138">
        <f>IF(AND(ISNUMBER(N25),ISNUMBER(P25),ISNUMBER('Konstanty výpočtu NEL'!$E$25),ISNUMBER('Konstanty výpočtu NEL'!$E$28),ISNUMBER('Konstanty výpočtu NEL'!$E$31)),N25*'Konstanty výpočtu NEL'!$E$25+(1000-P25)*'Konstanty výpočtu NEL'!$E$28+'Konstanty výpočtu NEL'!$E$31,"")</f>
      </c>
      <c r="T25" s="138">
        <f>IF(AND(ISNUMBER(N25),ISNUMBER('Konstanty výpočtu NEL'!$G$7),ISNUMBER('Konstanty výpočtu NEL'!$L$10),ISNUMBER(K25),ISNUMBER(R25),ISNUMBER(I25),ISNUMBER('Konstanty výpočtu NEL'!$G$16)),'Konstanty výpočtu NEL'!$G$28*(N25*'Konstanty výpočtu NEL'!$G$7+'Konstanty výpočtu NEL'!$L$10+K25*R25/100+I25*'Konstanty výpočtu NEL'!$G$16),"")</f>
      </c>
      <c r="U25" s="138">
        <f>IF(AND(ISNUMBER(N25),ISNUMBER('Konstanty výpočtu NEL'!$G$7),ISNUMBER('Konstanty výpočtu NEL'!$L$10),ISNUMBER(K25),ISNUMBER('Konstanty výpočtu NEL'!$G$13),ISNUMBER(I25),ISNUMBER('Konstanty výpočtu NEL'!$G$16)),'Konstanty výpočtu NEL'!$G$28*(N25*'Konstanty výpočtu NEL'!$G$7+'Konstanty výpočtu NEL'!$L$10+K25*'Konstanty výpočtu NEL'!$G$13+I25*'Konstanty výpočtu NEL'!$G$16),"")</f>
      </c>
      <c r="V25" s="138">
        <f t="shared" si="7"/>
      </c>
      <c r="W25" s="138">
        <f t="shared" si="8"/>
      </c>
      <c r="X25" s="138">
        <f>IF(AND(ISNUMBER(O25),ISNUMBER(J25),ISNUMBER(Q25),ISNUMBER(K25),ISNUMBER('Konstanty výpočtu NEL'!$E$10)),(15.27*O25+28.38*'Konstanty výpočtu NEL'!$E$10/10+1.12*J25+4.54*K25/10)*(100-Q25)/100,"")</f>
      </c>
      <c r="Y25" s="139">
        <f t="shared" si="0"/>
      </c>
      <c r="Z25" s="139">
        <f t="shared" si="9"/>
      </c>
    </row>
    <row r="26" spans="1:26" ht="12.75">
      <c r="A26" s="180"/>
      <c r="B26" s="70">
        <f>'Vstupy hybridů'!B26</f>
        <v>3</v>
      </c>
      <c r="C26" s="71">
        <f>'Vstupy hybridů'!C26</f>
        <v>0</v>
      </c>
      <c r="D26" s="137">
        <f>IF(ISBLANK('Vstupy hybridů'!D26),"",'Vstupy hybridů'!D26)</f>
      </c>
      <c r="E26" s="138">
        <f t="shared" si="1"/>
      </c>
      <c r="F26" s="138">
        <f>IF(ISNUMBER('Vstupy hybridů'!E26),'Vstupy hybridů'!E26,"")</f>
      </c>
      <c r="G26" s="138">
        <f t="shared" si="2"/>
      </c>
      <c r="H26" s="138">
        <f>IF(ISNUMBER('Vstupy hybridů'!F26),'Vstupy hybridů'!F26,"")</f>
      </c>
      <c r="I26" s="138">
        <f>IF(AND(ISNUMBER(N26),ISNUMBER(P26),ISNUMBER(K26),ISNUMBER('Konstanty výpočtu NEL'!$E$10)),1000-(N26+P26+K26+'Konstanty výpočtu NEL'!$E$10),"")</f>
      </c>
      <c r="J26" s="138">
        <f t="shared" si="3"/>
      </c>
      <c r="K26" s="138">
        <f t="shared" si="4"/>
      </c>
      <c r="L26" s="138">
        <f>IF('Vstupy hybridů'!H26,'Vstupy hybridů'!H26,"")</f>
      </c>
      <c r="M26" s="138">
        <f>IF('Vstupy hybridů'!I26,'Vstupy hybridů'!I26,"")</f>
      </c>
      <c r="N26" s="138">
        <f t="shared" si="5"/>
      </c>
      <c r="O26" s="138">
        <f>IF(ISNUMBER('Vstupy hybridů'!G26),'Vstupy hybridů'!G26,"")</f>
      </c>
      <c r="P26" s="138">
        <f t="shared" si="6"/>
      </c>
      <c r="Q26" s="138">
        <f>IF(ISNUMBER('Vstupy hybridů'!J26),'Vstupy hybridů'!J26,"")</f>
      </c>
      <c r="R26" s="138">
        <f>IF(ISNUMBER('Vstupy hybridů'!K26),'Vstupy hybridů'!K26,"")</f>
      </c>
      <c r="S26" s="138">
        <f>IF(AND(ISNUMBER(N26),ISNUMBER(P26),ISNUMBER('Konstanty výpočtu NEL'!$E$25),ISNUMBER('Konstanty výpočtu NEL'!$E$28),ISNUMBER('Konstanty výpočtu NEL'!$E$31)),N26*'Konstanty výpočtu NEL'!$E$25+(1000-P26)*'Konstanty výpočtu NEL'!$E$28+'Konstanty výpočtu NEL'!$E$31,"")</f>
      </c>
      <c r="T26" s="138">
        <f>IF(AND(ISNUMBER(N26),ISNUMBER('Konstanty výpočtu NEL'!$G$7),ISNUMBER('Konstanty výpočtu NEL'!$L$10),ISNUMBER(K26),ISNUMBER(R26),ISNUMBER(I26),ISNUMBER('Konstanty výpočtu NEL'!$G$16)),'Konstanty výpočtu NEL'!$G$28*(N26*'Konstanty výpočtu NEL'!$G$7+'Konstanty výpočtu NEL'!$L$10+K26*R26/100+I26*'Konstanty výpočtu NEL'!$G$16),"")</f>
      </c>
      <c r="U26" s="138">
        <f>IF(AND(ISNUMBER(N26),ISNUMBER('Konstanty výpočtu NEL'!$G$7),ISNUMBER('Konstanty výpočtu NEL'!$L$10),ISNUMBER(K26),ISNUMBER('Konstanty výpočtu NEL'!$G$13),ISNUMBER(I26),ISNUMBER('Konstanty výpočtu NEL'!$G$16)),'Konstanty výpočtu NEL'!$G$28*(N26*'Konstanty výpočtu NEL'!$G$7+'Konstanty výpočtu NEL'!$L$10+K26*'Konstanty výpočtu NEL'!$G$13+I26*'Konstanty výpočtu NEL'!$G$16),"")</f>
      </c>
      <c r="V26" s="138">
        <f t="shared" si="7"/>
      </c>
      <c r="W26" s="138">
        <f t="shared" si="8"/>
      </c>
      <c r="X26" s="138">
        <f>IF(AND(ISNUMBER(O26),ISNUMBER(J26),ISNUMBER(Q26),ISNUMBER(K26),ISNUMBER('Konstanty výpočtu NEL'!$E$10)),(15.27*O26+28.38*'Konstanty výpočtu NEL'!$E$10/10+1.12*J26+4.54*K26/10)*(100-Q26)/100,"")</f>
      </c>
      <c r="Y26" s="139">
        <f t="shared" si="0"/>
      </c>
      <c r="Z26" s="139">
        <f t="shared" si="9"/>
      </c>
    </row>
    <row r="27" spans="1:26" ht="12.75" customHeight="1">
      <c r="A27" s="180" t="str">
        <f>'Vstupy hybridů'!A27</f>
        <v>H8</v>
      </c>
      <c r="B27" s="70">
        <f>'Vstupy hybridů'!B27</f>
        <v>1</v>
      </c>
      <c r="C27" s="71">
        <f>'Vstupy hybridů'!C27</f>
        <v>0</v>
      </c>
      <c r="D27" s="137">
        <f>IF(ISBLANK('Vstupy hybridů'!D27),"",'Vstupy hybridů'!D27)</f>
      </c>
      <c r="E27" s="138">
        <f t="shared" si="1"/>
      </c>
      <c r="F27" s="138">
        <f>IF(ISNUMBER('Vstupy hybridů'!E27),'Vstupy hybridů'!E27,"")</f>
      </c>
      <c r="G27" s="138">
        <f t="shared" si="2"/>
      </c>
      <c r="H27" s="138">
        <f>IF(ISNUMBER('Vstupy hybridů'!F27),'Vstupy hybridů'!F27,"")</f>
      </c>
      <c r="I27" s="138">
        <f>IF(AND(ISNUMBER(N27),ISNUMBER(P27),ISNUMBER(K27),ISNUMBER('Konstanty výpočtu NEL'!$E$10)),1000-(N27+P27+K27+'Konstanty výpočtu NEL'!$E$10),"")</f>
      </c>
      <c r="J27" s="138">
        <f t="shared" si="3"/>
      </c>
      <c r="K27" s="138">
        <f t="shared" si="4"/>
      </c>
      <c r="L27" s="138">
        <f>IF('Vstupy hybridů'!H27,'Vstupy hybridů'!H27,"")</f>
      </c>
      <c r="M27" s="138">
        <f>IF('Vstupy hybridů'!I27,'Vstupy hybridů'!I27,"")</f>
      </c>
      <c r="N27" s="138">
        <f t="shared" si="5"/>
      </c>
      <c r="O27" s="138">
        <f>IF(ISNUMBER('Vstupy hybridů'!G27),'Vstupy hybridů'!G27,"")</f>
      </c>
      <c r="P27" s="138">
        <f t="shared" si="6"/>
      </c>
      <c r="Q27" s="138">
        <f>IF(ISNUMBER('Vstupy hybridů'!J27),'Vstupy hybridů'!J27,"")</f>
      </c>
      <c r="R27" s="138">
        <f>IF(ISNUMBER('Vstupy hybridů'!K27),'Vstupy hybridů'!K27,"")</f>
      </c>
      <c r="S27" s="138">
        <f>IF(AND(ISNUMBER(N27),ISNUMBER(P27),ISNUMBER('Konstanty výpočtu NEL'!$E$25),ISNUMBER('Konstanty výpočtu NEL'!$E$28),ISNUMBER('Konstanty výpočtu NEL'!$E$31)),N27*'Konstanty výpočtu NEL'!$E$25+(1000-P27)*'Konstanty výpočtu NEL'!$E$28+'Konstanty výpočtu NEL'!$E$31,"")</f>
      </c>
      <c r="T27" s="138">
        <f>IF(AND(ISNUMBER(N27),ISNUMBER('Konstanty výpočtu NEL'!$G$7),ISNUMBER('Konstanty výpočtu NEL'!$L$10),ISNUMBER(K27),ISNUMBER(R27),ISNUMBER(I27),ISNUMBER('Konstanty výpočtu NEL'!$G$16)),'Konstanty výpočtu NEL'!$G$28*(N27*'Konstanty výpočtu NEL'!$G$7+'Konstanty výpočtu NEL'!$L$10+K27*R27/100+I27*'Konstanty výpočtu NEL'!$G$16),"")</f>
      </c>
      <c r="U27" s="138">
        <f>IF(AND(ISNUMBER(N27),ISNUMBER('Konstanty výpočtu NEL'!$G$7),ISNUMBER('Konstanty výpočtu NEL'!$L$10),ISNUMBER(K27),ISNUMBER('Konstanty výpočtu NEL'!$G$13),ISNUMBER(I27),ISNUMBER('Konstanty výpočtu NEL'!$G$16)),'Konstanty výpočtu NEL'!$G$28*(N27*'Konstanty výpočtu NEL'!$G$7+'Konstanty výpočtu NEL'!$L$10+K27*'Konstanty výpočtu NEL'!$G$13+I27*'Konstanty výpočtu NEL'!$G$16),"")</f>
      </c>
      <c r="V27" s="138">
        <f t="shared" si="7"/>
      </c>
      <c r="W27" s="138">
        <f t="shared" si="8"/>
      </c>
      <c r="X27" s="138">
        <f>IF(AND(ISNUMBER(O27),ISNUMBER(J27),ISNUMBER(Q27),ISNUMBER(K27),ISNUMBER('Konstanty výpočtu NEL'!$E$10)),(15.27*O27+28.38*'Konstanty výpočtu NEL'!$E$10/10+1.12*J27+4.54*K27/10)*(100-Q27)/100,"")</f>
      </c>
      <c r="Y27" s="139">
        <f t="shared" si="0"/>
      </c>
      <c r="Z27" s="139">
        <f t="shared" si="9"/>
      </c>
    </row>
    <row r="28" spans="1:26" ht="12.75">
      <c r="A28" s="180"/>
      <c r="B28" s="70">
        <f>'Vstupy hybridů'!B28</f>
        <v>2</v>
      </c>
      <c r="C28" s="71">
        <f>'Vstupy hybridů'!C28</f>
        <v>0</v>
      </c>
      <c r="D28" s="137">
        <f>IF(ISBLANK('Vstupy hybridů'!D28),"",'Vstupy hybridů'!D28)</f>
      </c>
      <c r="E28" s="138">
        <f t="shared" si="1"/>
      </c>
      <c r="F28" s="138">
        <f>IF(ISNUMBER('Vstupy hybridů'!E28),'Vstupy hybridů'!E28,"")</f>
      </c>
      <c r="G28" s="138">
        <f t="shared" si="2"/>
      </c>
      <c r="H28" s="138">
        <f>IF(ISNUMBER('Vstupy hybridů'!F28),'Vstupy hybridů'!F28,"")</f>
      </c>
      <c r="I28" s="138">
        <f>IF(AND(ISNUMBER(N28),ISNUMBER(P28),ISNUMBER(K28),ISNUMBER('Konstanty výpočtu NEL'!$E$10)),1000-(N28+P28+K28+'Konstanty výpočtu NEL'!$E$10),"")</f>
      </c>
      <c r="J28" s="138">
        <f t="shared" si="3"/>
      </c>
      <c r="K28" s="138">
        <f t="shared" si="4"/>
      </c>
      <c r="L28" s="138">
        <f>IF('Vstupy hybridů'!H28,'Vstupy hybridů'!H28,"")</f>
      </c>
      <c r="M28" s="138">
        <f>IF('Vstupy hybridů'!I28,'Vstupy hybridů'!I28,"")</f>
      </c>
      <c r="N28" s="138">
        <f t="shared" si="5"/>
      </c>
      <c r="O28" s="138">
        <f>IF(ISNUMBER('Vstupy hybridů'!G28),'Vstupy hybridů'!G28,"")</f>
      </c>
      <c r="P28" s="138">
        <f t="shared" si="6"/>
      </c>
      <c r="Q28" s="138">
        <f>IF(ISNUMBER('Vstupy hybridů'!J28),'Vstupy hybridů'!J28,"")</f>
      </c>
      <c r="R28" s="138">
        <f>IF(ISNUMBER('Vstupy hybridů'!K28),'Vstupy hybridů'!K28,"")</f>
      </c>
      <c r="S28" s="138">
        <f>IF(AND(ISNUMBER(N28),ISNUMBER(P28),ISNUMBER('Konstanty výpočtu NEL'!$E$25),ISNUMBER('Konstanty výpočtu NEL'!$E$28),ISNUMBER('Konstanty výpočtu NEL'!$E$31)),N28*'Konstanty výpočtu NEL'!$E$25+(1000-P28)*'Konstanty výpočtu NEL'!$E$28+'Konstanty výpočtu NEL'!$E$31,"")</f>
      </c>
      <c r="T28" s="138">
        <f>IF(AND(ISNUMBER(N28),ISNUMBER('Konstanty výpočtu NEL'!$G$7),ISNUMBER('Konstanty výpočtu NEL'!$L$10),ISNUMBER(K28),ISNUMBER(R28),ISNUMBER(I28),ISNUMBER('Konstanty výpočtu NEL'!$G$16)),'Konstanty výpočtu NEL'!$G$28*(N28*'Konstanty výpočtu NEL'!$G$7+'Konstanty výpočtu NEL'!$L$10+K28*R28/100+I28*'Konstanty výpočtu NEL'!$G$16),"")</f>
      </c>
      <c r="U28" s="138">
        <f>IF(AND(ISNUMBER(N28),ISNUMBER('Konstanty výpočtu NEL'!$G$7),ISNUMBER('Konstanty výpočtu NEL'!$L$10),ISNUMBER(K28),ISNUMBER('Konstanty výpočtu NEL'!$G$13),ISNUMBER(I28),ISNUMBER('Konstanty výpočtu NEL'!$G$16)),'Konstanty výpočtu NEL'!$G$28*(N28*'Konstanty výpočtu NEL'!$G$7+'Konstanty výpočtu NEL'!$L$10+K28*'Konstanty výpočtu NEL'!$G$13+I28*'Konstanty výpočtu NEL'!$G$16),"")</f>
      </c>
      <c r="V28" s="138">
        <f t="shared" si="7"/>
      </c>
      <c r="W28" s="138">
        <f t="shared" si="8"/>
      </c>
      <c r="X28" s="138">
        <f>IF(AND(ISNUMBER(O28),ISNUMBER(J28),ISNUMBER(Q28),ISNUMBER(K28),ISNUMBER('Konstanty výpočtu NEL'!$E$10)),(15.27*O28+28.38*'Konstanty výpočtu NEL'!$E$10/10+1.12*J28+4.54*K28/10)*(100-Q28)/100,"")</f>
      </c>
      <c r="Y28" s="139">
        <f t="shared" si="0"/>
      </c>
      <c r="Z28" s="139">
        <f t="shared" si="9"/>
      </c>
    </row>
    <row r="29" spans="1:26" ht="12.75">
      <c r="A29" s="180"/>
      <c r="B29" s="70">
        <f>'Vstupy hybridů'!B29</f>
        <v>3</v>
      </c>
      <c r="C29" s="71">
        <f>'Vstupy hybridů'!C29</f>
        <v>0</v>
      </c>
      <c r="D29" s="137">
        <f>IF(ISBLANK('Vstupy hybridů'!D29),"",'Vstupy hybridů'!D29)</f>
      </c>
      <c r="E29" s="138">
        <f t="shared" si="1"/>
      </c>
      <c r="F29" s="138">
        <f>IF(ISNUMBER('Vstupy hybridů'!E29),'Vstupy hybridů'!E29,"")</f>
      </c>
      <c r="G29" s="138">
        <f t="shared" si="2"/>
      </c>
      <c r="H29" s="138">
        <f>IF(ISNUMBER('Vstupy hybridů'!F29),'Vstupy hybridů'!F29,"")</f>
      </c>
      <c r="I29" s="138">
        <f>IF(AND(ISNUMBER(N29),ISNUMBER(P29),ISNUMBER(K29),ISNUMBER('Konstanty výpočtu NEL'!$E$10)),1000-(N29+P29+K29+'Konstanty výpočtu NEL'!$E$10),"")</f>
      </c>
      <c r="J29" s="138">
        <f t="shared" si="3"/>
      </c>
      <c r="K29" s="138">
        <f t="shared" si="4"/>
      </c>
      <c r="L29" s="138">
        <f>IF('Vstupy hybridů'!H29,'Vstupy hybridů'!H29,"")</f>
      </c>
      <c r="M29" s="138">
        <f>IF('Vstupy hybridů'!I29,'Vstupy hybridů'!I29,"")</f>
      </c>
      <c r="N29" s="138">
        <f t="shared" si="5"/>
      </c>
      <c r="O29" s="138">
        <f>IF(ISNUMBER('Vstupy hybridů'!G29),'Vstupy hybridů'!G29,"")</f>
      </c>
      <c r="P29" s="138">
        <f t="shared" si="6"/>
      </c>
      <c r="Q29" s="138">
        <f>IF(ISNUMBER('Vstupy hybridů'!J29),'Vstupy hybridů'!J29,"")</f>
      </c>
      <c r="R29" s="138">
        <f>IF(ISNUMBER('Vstupy hybridů'!K29),'Vstupy hybridů'!K29,"")</f>
      </c>
      <c r="S29" s="138">
        <f>IF(AND(ISNUMBER(N29),ISNUMBER(P29),ISNUMBER('Konstanty výpočtu NEL'!$E$25),ISNUMBER('Konstanty výpočtu NEL'!$E$28),ISNUMBER('Konstanty výpočtu NEL'!$E$31)),N29*'Konstanty výpočtu NEL'!$E$25+(1000-P29)*'Konstanty výpočtu NEL'!$E$28+'Konstanty výpočtu NEL'!$E$31,"")</f>
      </c>
      <c r="T29" s="138">
        <f>IF(AND(ISNUMBER(N29),ISNUMBER('Konstanty výpočtu NEL'!$G$7),ISNUMBER('Konstanty výpočtu NEL'!$L$10),ISNUMBER(K29),ISNUMBER(R29),ISNUMBER(I29),ISNUMBER('Konstanty výpočtu NEL'!$G$16)),'Konstanty výpočtu NEL'!$G$28*(N29*'Konstanty výpočtu NEL'!$G$7+'Konstanty výpočtu NEL'!$L$10+K29*R29/100+I29*'Konstanty výpočtu NEL'!$G$16),"")</f>
      </c>
      <c r="U29" s="138">
        <f>IF(AND(ISNUMBER(N29),ISNUMBER('Konstanty výpočtu NEL'!$G$7),ISNUMBER('Konstanty výpočtu NEL'!$L$10),ISNUMBER(K29),ISNUMBER('Konstanty výpočtu NEL'!$G$13),ISNUMBER(I29),ISNUMBER('Konstanty výpočtu NEL'!$G$16)),'Konstanty výpočtu NEL'!$G$28*(N29*'Konstanty výpočtu NEL'!$G$7+'Konstanty výpočtu NEL'!$L$10+K29*'Konstanty výpočtu NEL'!$G$13+I29*'Konstanty výpočtu NEL'!$G$16),"")</f>
      </c>
      <c r="V29" s="138">
        <f t="shared" si="7"/>
      </c>
      <c r="W29" s="138">
        <f t="shared" si="8"/>
      </c>
      <c r="X29" s="138">
        <f>IF(AND(ISNUMBER(O29),ISNUMBER(J29),ISNUMBER(Q29),ISNUMBER(K29),ISNUMBER('Konstanty výpočtu NEL'!$E$10)),(15.27*O29+28.38*'Konstanty výpočtu NEL'!$E$10/10+1.12*J29+4.54*K29/10)*(100-Q29)/100,"")</f>
      </c>
      <c r="Y29" s="139">
        <f t="shared" si="0"/>
      </c>
      <c r="Z29" s="139">
        <f t="shared" si="9"/>
      </c>
    </row>
    <row r="30" spans="1:26" ht="12.75" customHeight="1">
      <c r="A30" s="180" t="str">
        <f>'Vstupy hybridů'!A30</f>
        <v>H9</v>
      </c>
      <c r="B30" s="70">
        <f>'Vstupy hybridů'!B30</f>
        <v>1</v>
      </c>
      <c r="C30" s="71">
        <f>'Vstupy hybridů'!C30</f>
        <v>0</v>
      </c>
      <c r="D30" s="137">
        <f>IF(ISBLANK('Vstupy hybridů'!D30),"",'Vstupy hybridů'!D30)</f>
      </c>
      <c r="E30" s="138">
        <f t="shared" si="1"/>
      </c>
      <c r="F30" s="138">
        <f>IF(ISNUMBER('Vstupy hybridů'!E30),'Vstupy hybridů'!E30,"")</f>
      </c>
      <c r="G30" s="138">
        <f t="shared" si="2"/>
      </c>
      <c r="H30" s="138">
        <f>IF(ISNUMBER('Vstupy hybridů'!F30),'Vstupy hybridů'!F30,"")</f>
      </c>
      <c r="I30" s="138">
        <f>IF(AND(ISNUMBER(N30),ISNUMBER(P30),ISNUMBER(K30),ISNUMBER('Konstanty výpočtu NEL'!$E$10)),1000-(N30+P30+K30+'Konstanty výpočtu NEL'!$E$10),"")</f>
      </c>
      <c r="J30" s="138">
        <f t="shared" si="3"/>
      </c>
      <c r="K30" s="138">
        <f t="shared" si="4"/>
      </c>
      <c r="L30" s="138">
        <f>IF('Vstupy hybridů'!H30,'Vstupy hybridů'!H30,"")</f>
      </c>
      <c r="M30" s="138">
        <f>IF('Vstupy hybridů'!I30,'Vstupy hybridů'!I30,"")</f>
      </c>
      <c r="N30" s="138">
        <f t="shared" si="5"/>
      </c>
      <c r="O30" s="138">
        <f>IF(ISNUMBER('Vstupy hybridů'!G30),'Vstupy hybridů'!G30,"")</f>
      </c>
      <c r="P30" s="138">
        <f t="shared" si="6"/>
      </c>
      <c r="Q30" s="138">
        <f>IF(ISNUMBER('Vstupy hybridů'!J30),'Vstupy hybridů'!J30,"")</f>
      </c>
      <c r="R30" s="138">
        <f>IF(ISNUMBER('Vstupy hybridů'!K30),'Vstupy hybridů'!K30,"")</f>
      </c>
      <c r="S30" s="138">
        <f>IF(AND(ISNUMBER(N30),ISNUMBER(P30),ISNUMBER('Konstanty výpočtu NEL'!$E$25),ISNUMBER('Konstanty výpočtu NEL'!$E$28),ISNUMBER('Konstanty výpočtu NEL'!$E$31)),N30*'Konstanty výpočtu NEL'!$E$25+(1000-P30)*'Konstanty výpočtu NEL'!$E$28+'Konstanty výpočtu NEL'!$E$31,"")</f>
      </c>
      <c r="T30" s="138">
        <f>IF(AND(ISNUMBER(N30),ISNUMBER('Konstanty výpočtu NEL'!$G$7),ISNUMBER('Konstanty výpočtu NEL'!$L$10),ISNUMBER(K30),ISNUMBER(R30),ISNUMBER(I30),ISNUMBER('Konstanty výpočtu NEL'!$G$16)),'Konstanty výpočtu NEL'!$G$28*(N30*'Konstanty výpočtu NEL'!$G$7+'Konstanty výpočtu NEL'!$L$10+K30*R30/100+I30*'Konstanty výpočtu NEL'!$G$16),"")</f>
      </c>
      <c r="U30" s="138">
        <f>IF(AND(ISNUMBER(N30),ISNUMBER('Konstanty výpočtu NEL'!$G$7),ISNUMBER('Konstanty výpočtu NEL'!$L$10),ISNUMBER(K30),ISNUMBER('Konstanty výpočtu NEL'!$G$13),ISNUMBER(I30),ISNUMBER('Konstanty výpočtu NEL'!$G$16)),'Konstanty výpočtu NEL'!$G$28*(N30*'Konstanty výpočtu NEL'!$G$7+'Konstanty výpočtu NEL'!$L$10+K30*'Konstanty výpočtu NEL'!$G$13+I30*'Konstanty výpočtu NEL'!$G$16),"")</f>
      </c>
      <c r="V30" s="138">
        <f t="shared" si="7"/>
      </c>
      <c r="W30" s="138">
        <f t="shared" si="8"/>
      </c>
      <c r="X30" s="138">
        <f>IF(AND(ISNUMBER(O30),ISNUMBER(J30),ISNUMBER(Q30),ISNUMBER(K30),ISNUMBER('Konstanty výpočtu NEL'!$E$10)),(15.27*O30+28.38*'Konstanty výpočtu NEL'!$E$10/10+1.12*J30+4.54*K30/10)*(100-Q30)/100,"")</f>
      </c>
      <c r="Y30" s="139">
        <f t="shared" si="0"/>
      </c>
      <c r="Z30" s="139">
        <f t="shared" si="9"/>
      </c>
    </row>
    <row r="31" spans="1:26" ht="12.75">
      <c r="A31" s="180"/>
      <c r="B31" s="70">
        <f>'Vstupy hybridů'!B31</f>
        <v>2</v>
      </c>
      <c r="C31" s="71">
        <f>'Vstupy hybridů'!C31</f>
        <v>0</v>
      </c>
      <c r="D31" s="137">
        <f>IF(ISBLANK('Vstupy hybridů'!D31),"",'Vstupy hybridů'!D31)</f>
      </c>
      <c r="E31" s="138">
        <f t="shared" si="1"/>
      </c>
      <c r="F31" s="138">
        <f>IF(ISNUMBER('Vstupy hybridů'!E31),'Vstupy hybridů'!E31,"")</f>
      </c>
      <c r="G31" s="138">
        <f t="shared" si="2"/>
      </c>
      <c r="H31" s="138">
        <f>IF(ISNUMBER('Vstupy hybridů'!F31),'Vstupy hybridů'!F31,"")</f>
      </c>
      <c r="I31" s="138">
        <f>IF(AND(ISNUMBER(N31),ISNUMBER(P31),ISNUMBER(K31),ISNUMBER('Konstanty výpočtu NEL'!$E$10)),1000-(N31+P31+K31+'Konstanty výpočtu NEL'!$E$10),"")</f>
      </c>
      <c r="J31" s="138">
        <f t="shared" si="3"/>
      </c>
      <c r="K31" s="138">
        <f t="shared" si="4"/>
      </c>
      <c r="L31" s="138">
        <f>IF('Vstupy hybridů'!H31,'Vstupy hybridů'!H31,"")</f>
      </c>
      <c r="M31" s="138">
        <f>IF('Vstupy hybridů'!I31,'Vstupy hybridů'!I31,"")</f>
      </c>
      <c r="N31" s="138">
        <f t="shared" si="5"/>
      </c>
      <c r="O31" s="138">
        <f>IF(ISNUMBER('Vstupy hybridů'!G31),'Vstupy hybridů'!G31,"")</f>
      </c>
      <c r="P31" s="138">
        <f t="shared" si="6"/>
      </c>
      <c r="Q31" s="138">
        <f>IF(ISNUMBER('Vstupy hybridů'!J31),'Vstupy hybridů'!J31,"")</f>
      </c>
      <c r="R31" s="138">
        <f>IF(ISNUMBER('Vstupy hybridů'!K31),'Vstupy hybridů'!K31,"")</f>
      </c>
      <c r="S31" s="138">
        <f>IF(AND(ISNUMBER(N31),ISNUMBER(P31),ISNUMBER('Konstanty výpočtu NEL'!$E$25),ISNUMBER('Konstanty výpočtu NEL'!$E$28),ISNUMBER('Konstanty výpočtu NEL'!$E$31)),N31*'Konstanty výpočtu NEL'!$E$25+(1000-P31)*'Konstanty výpočtu NEL'!$E$28+'Konstanty výpočtu NEL'!$E$31,"")</f>
      </c>
      <c r="T31" s="138">
        <f>IF(AND(ISNUMBER(N31),ISNUMBER('Konstanty výpočtu NEL'!$G$7),ISNUMBER('Konstanty výpočtu NEL'!$L$10),ISNUMBER(K31),ISNUMBER(R31),ISNUMBER(I31),ISNUMBER('Konstanty výpočtu NEL'!$G$16)),'Konstanty výpočtu NEL'!$G$28*(N31*'Konstanty výpočtu NEL'!$G$7+'Konstanty výpočtu NEL'!$L$10+K31*R31/100+I31*'Konstanty výpočtu NEL'!$G$16),"")</f>
      </c>
      <c r="U31" s="138">
        <f>IF(AND(ISNUMBER(N31),ISNUMBER('Konstanty výpočtu NEL'!$G$7),ISNUMBER('Konstanty výpočtu NEL'!$L$10),ISNUMBER(K31),ISNUMBER('Konstanty výpočtu NEL'!$G$13),ISNUMBER(I31),ISNUMBER('Konstanty výpočtu NEL'!$G$16)),'Konstanty výpočtu NEL'!$G$28*(N31*'Konstanty výpočtu NEL'!$G$7+'Konstanty výpočtu NEL'!$L$10+K31*'Konstanty výpočtu NEL'!$G$13+I31*'Konstanty výpočtu NEL'!$G$16),"")</f>
      </c>
      <c r="V31" s="138">
        <f t="shared" si="7"/>
      </c>
      <c r="W31" s="138">
        <f t="shared" si="8"/>
      </c>
      <c r="X31" s="138">
        <f>IF(AND(ISNUMBER(O31),ISNUMBER(J31),ISNUMBER(Q31),ISNUMBER(K31),ISNUMBER('Konstanty výpočtu NEL'!$E$10)),(15.27*O31+28.38*'Konstanty výpočtu NEL'!$E$10/10+1.12*J31+4.54*K31/10)*(100-Q31)/100,"")</f>
      </c>
      <c r="Y31" s="139">
        <f t="shared" si="0"/>
      </c>
      <c r="Z31" s="139">
        <f t="shared" si="9"/>
      </c>
    </row>
    <row r="32" spans="1:26" ht="12.75">
      <c r="A32" s="180"/>
      <c r="B32" s="70">
        <f>'Vstupy hybridů'!B32</f>
        <v>3</v>
      </c>
      <c r="C32" s="71">
        <f>'Vstupy hybridů'!C32</f>
        <v>0</v>
      </c>
      <c r="D32" s="137">
        <f>IF(ISBLANK('Vstupy hybridů'!D32),"",'Vstupy hybridů'!D32)</f>
      </c>
      <c r="E32" s="138">
        <f t="shared" si="1"/>
      </c>
      <c r="F32" s="138">
        <f>IF(ISNUMBER('Vstupy hybridů'!E32),'Vstupy hybridů'!E32,"")</f>
      </c>
      <c r="G32" s="138">
        <f t="shared" si="2"/>
      </c>
      <c r="H32" s="138">
        <f>IF(ISNUMBER('Vstupy hybridů'!F32),'Vstupy hybridů'!F32,"")</f>
      </c>
      <c r="I32" s="138">
        <f>IF(AND(ISNUMBER(N32),ISNUMBER(P32),ISNUMBER(K32),ISNUMBER('Konstanty výpočtu NEL'!$E$10)),1000-(N32+P32+K32+'Konstanty výpočtu NEL'!$E$10),"")</f>
      </c>
      <c r="J32" s="138">
        <f t="shared" si="3"/>
      </c>
      <c r="K32" s="138">
        <f t="shared" si="4"/>
      </c>
      <c r="L32" s="138">
        <f>IF('Vstupy hybridů'!H32,'Vstupy hybridů'!H32,"")</f>
      </c>
      <c r="M32" s="138">
        <f>IF('Vstupy hybridů'!I32,'Vstupy hybridů'!I32,"")</f>
      </c>
      <c r="N32" s="138">
        <f t="shared" si="5"/>
      </c>
      <c r="O32" s="138">
        <f>IF(ISNUMBER('Vstupy hybridů'!G32),'Vstupy hybridů'!G32,"")</f>
      </c>
      <c r="P32" s="138">
        <f t="shared" si="6"/>
      </c>
      <c r="Q32" s="138">
        <f>IF(ISNUMBER('Vstupy hybridů'!J32),'Vstupy hybridů'!J32,"")</f>
      </c>
      <c r="R32" s="138">
        <f>IF(ISNUMBER('Vstupy hybridů'!K32),'Vstupy hybridů'!K32,"")</f>
      </c>
      <c r="S32" s="138">
        <f>IF(AND(ISNUMBER(N32),ISNUMBER(P32),ISNUMBER('Konstanty výpočtu NEL'!$E$25),ISNUMBER('Konstanty výpočtu NEL'!$E$28),ISNUMBER('Konstanty výpočtu NEL'!$E$31)),N32*'Konstanty výpočtu NEL'!$E$25+(1000-P32)*'Konstanty výpočtu NEL'!$E$28+'Konstanty výpočtu NEL'!$E$31,"")</f>
      </c>
      <c r="T32" s="138">
        <f>IF(AND(ISNUMBER(N32),ISNUMBER('Konstanty výpočtu NEL'!$G$7),ISNUMBER('Konstanty výpočtu NEL'!$L$10),ISNUMBER(K32),ISNUMBER(R32),ISNUMBER(I32),ISNUMBER('Konstanty výpočtu NEL'!$G$16)),'Konstanty výpočtu NEL'!$G$28*(N32*'Konstanty výpočtu NEL'!$G$7+'Konstanty výpočtu NEL'!$L$10+K32*R32/100+I32*'Konstanty výpočtu NEL'!$G$16),"")</f>
      </c>
      <c r="U32" s="138">
        <f>IF(AND(ISNUMBER(N32),ISNUMBER('Konstanty výpočtu NEL'!$G$7),ISNUMBER('Konstanty výpočtu NEL'!$L$10),ISNUMBER(K32),ISNUMBER('Konstanty výpočtu NEL'!$G$13),ISNUMBER(I32),ISNUMBER('Konstanty výpočtu NEL'!$G$16)),'Konstanty výpočtu NEL'!$G$28*(N32*'Konstanty výpočtu NEL'!$G$7+'Konstanty výpočtu NEL'!$L$10+K32*'Konstanty výpočtu NEL'!$G$13+I32*'Konstanty výpočtu NEL'!$G$16),"")</f>
      </c>
      <c r="V32" s="138">
        <f t="shared" si="7"/>
      </c>
      <c r="W32" s="138">
        <f t="shared" si="8"/>
      </c>
      <c r="X32" s="138">
        <f>IF(AND(ISNUMBER(O32),ISNUMBER(J32),ISNUMBER(Q32),ISNUMBER(K32),ISNUMBER('Konstanty výpočtu NEL'!$E$10)),(15.27*O32+28.38*'Konstanty výpočtu NEL'!$E$10/10+1.12*J32+4.54*K32/10)*(100-Q32)/100,"")</f>
      </c>
      <c r="Y32" s="139">
        <f t="shared" si="0"/>
      </c>
      <c r="Z32" s="139">
        <f t="shared" si="9"/>
      </c>
    </row>
    <row r="33" spans="1:26" ht="12.75" customHeight="1">
      <c r="A33" s="180" t="str">
        <f>'Vstupy hybridů'!A33</f>
        <v>H10</v>
      </c>
      <c r="B33" s="70">
        <f>'Vstupy hybridů'!B33</f>
        <v>1</v>
      </c>
      <c r="C33" s="71">
        <f>'Vstupy hybridů'!C33</f>
        <v>0</v>
      </c>
      <c r="D33" s="137">
        <f>IF(ISBLANK('Vstupy hybridů'!D33),"",'Vstupy hybridů'!D33)</f>
      </c>
      <c r="E33" s="138">
        <f t="shared" si="1"/>
      </c>
      <c r="F33" s="138">
        <f>IF(ISNUMBER('Vstupy hybridů'!E33),'Vstupy hybridů'!E33,"")</f>
      </c>
      <c r="G33" s="138">
        <f t="shared" si="2"/>
      </c>
      <c r="H33" s="138">
        <f>IF(ISNUMBER('Vstupy hybridů'!F33),'Vstupy hybridů'!F33,"")</f>
      </c>
      <c r="I33" s="138">
        <f>IF(AND(ISNUMBER(N33),ISNUMBER(P33),ISNUMBER(K33),ISNUMBER('Konstanty výpočtu NEL'!$E$10)),1000-(N33+P33+K33+'Konstanty výpočtu NEL'!$E$10),"")</f>
      </c>
      <c r="J33" s="138">
        <f t="shared" si="3"/>
      </c>
      <c r="K33" s="138">
        <f t="shared" si="4"/>
      </c>
      <c r="L33" s="138">
        <f>IF('Vstupy hybridů'!H33,'Vstupy hybridů'!H33,"")</f>
      </c>
      <c r="M33" s="138">
        <f>IF('Vstupy hybridů'!I33,'Vstupy hybridů'!I33,"")</f>
      </c>
      <c r="N33" s="138">
        <f t="shared" si="5"/>
      </c>
      <c r="O33" s="138">
        <f>IF(ISNUMBER('Vstupy hybridů'!G33),'Vstupy hybridů'!G33,"")</f>
      </c>
      <c r="P33" s="138">
        <f t="shared" si="6"/>
      </c>
      <c r="Q33" s="138">
        <f>IF(ISNUMBER('Vstupy hybridů'!J33),'Vstupy hybridů'!J33,"")</f>
      </c>
      <c r="R33" s="138">
        <f>IF(ISNUMBER('Vstupy hybridů'!K33),'Vstupy hybridů'!K33,"")</f>
      </c>
      <c r="S33" s="138">
        <f>IF(AND(ISNUMBER(N33),ISNUMBER(P33),ISNUMBER('Konstanty výpočtu NEL'!$E$25),ISNUMBER('Konstanty výpočtu NEL'!$E$28),ISNUMBER('Konstanty výpočtu NEL'!$E$31)),N33*'Konstanty výpočtu NEL'!$E$25+(1000-P33)*'Konstanty výpočtu NEL'!$E$28+'Konstanty výpočtu NEL'!$E$31,"")</f>
      </c>
      <c r="T33" s="138">
        <f>IF(AND(ISNUMBER(N33),ISNUMBER('Konstanty výpočtu NEL'!$G$7),ISNUMBER('Konstanty výpočtu NEL'!$L$10),ISNUMBER(K33),ISNUMBER(R33),ISNUMBER(I33),ISNUMBER('Konstanty výpočtu NEL'!$G$16)),'Konstanty výpočtu NEL'!$G$28*(N33*'Konstanty výpočtu NEL'!$G$7+'Konstanty výpočtu NEL'!$L$10+K33*R33/100+I33*'Konstanty výpočtu NEL'!$G$16),"")</f>
      </c>
      <c r="U33" s="138">
        <f>IF(AND(ISNUMBER(N33),ISNUMBER('Konstanty výpočtu NEL'!$G$7),ISNUMBER('Konstanty výpočtu NEL'!$L$10),ISNUMBER(K33),ISNUMBER('Konstanty výpočtu NEL'!$G$13),ISNUMBER(I33),ISNUMBER('Konstanty výpočtu NEL'!$G$16)),'Konstanty výpočtu NEL'!$G$28*(N33*'Konstanty výpočtu NEL'!$G$7+'Konstanty výpočtu NEL'!$L$10+K33*'Konstanty výpočtu NEL'!$G$13+I33*'Konstanty výpočtu NEL'!$G$16),"")</f>
      </c>
      <c r="V33" s="138">
        <f t="shared" si="7"/>
      </c>
      <c r="W33" s="138">
        <f t="shared" si="8"/>
      </c>
      <c r="X33" s="138">
        <f>IF(AND(ISNUMBER(O33),ISNUMBER(J33),ISNUMBER(Q33),ISNUMBER(K33),ISNUMBER('Konstanty výpočtu NEL'!$E$10)),(15.27*O33+28.38*'Konstanty výpočtu NEL'!$E$10/10+1.12*J33+4.54*K33/10)*(100-Q33)/100,"")</f>
      </c>
      <c r="Y33" s="139">
        <f t="shared" si="0"/>
      </c>
      <c r="Z33" s="139">
        <f t="shared" si="9"/>
      </c>
    </row>
    <row r="34" spans="1:26" ht="12.75">
      <c r="A34" s="180"/>
      <c r="B34" s="70">
        <f>'Vstupy hybridů'!B34</f>
        <v>2</v>
      </c>
      <c r="C34" s="71">
        <f>'Vstupy hybridů'!C34</f>
        <v>0</v>
      </c>
      <c r="D34" s="137">
        <f>IF(ISBLANK('Vstupy hybridů'!D34),"",'Vstupy hybridů'!D34)</f>
      </c>
      <c r="E34" s="138">
        <f t="shared" si="1"/>
      </c>
      <c r="F34" s="138">
        <f>IF(ISNUMBER('Vstupy hybridů'!E34),'Vstupy hybridů'!E34,"")</f>
      </c>
      <c r="G34" s="138">
        <f t="shared" si="2"/>
      </c>
      <c r="H34" s="138">
        <f>IF(ISNUMBER('Vstupy hybridů'!F34),'Vstupy hybridů'!F34,"")</f>
      </c>
      <c r="I34" s="138">
        <f>IF(AND(ISNUMBER(N34),ISNUMBER(P34),ISNUMBER(K34),ISNUMBER('Konstanty výpočtu NEL'!$E$10)),1000-(N34+P34+K34+'Konstanty výpočtu NEL'!$E$10),"")</f>
      </c>
      <c r="J34" s="138">
        <f t="shared" si="3"/>
      </c>
      <c r="K34" s="138">
        <f t="shared" si="4"/>
      </c>
      <c r="L34" s="138">
        <f>IF('Vstupy hybridů'!H34,'Vstupy hybridů'!H34,"")</f>
      </c>
      <c r="M34" s="138">
        <f>IF('Vstupy hybridů'!I34,'Vstupy hybridů'!I34,"")</f>
      </c>
      <c r="N34" s="138">
        <f t="shared" si="5"/>
      </c>
      <c r="O34" s="138">
        <f>IF(ISNUMBER('Vstupy hybridů'!G34),'Vstupy hybridů'!G34,"")</f>
      </c>
      <c r="P34" s="138">
        <f t="shared" si="6"/>
      </c>
      <c r="Q34" s="138">
        <f>IF(ISNUMBER('Vstupy hybridů'!J34),'Vstupy hybridů'!J34,"")</f>
      </c>
      <c r="R34" s="138">
        <f>IF(ISNUMBER('Vstupy hybridů'!K34),'Vstupy hybridů'!K34,"")</f>
      </c>
      <c r="S34" s="138">
        <f>IF(AND(ISNUMBER(N34),ISNUMBER(P34),ISNUMBER('Konstanty výpočtu NEL'!$E$25),ISNUMBER('Konstanty výpočtu NEL'!$E$28),ISNUMBER('Konstanty výpočtu NEL'!$E$31)),N34*'Konstanty výpočtu NEL'!$E$25+(1000-P34)*'Konstanty výpočtu NEL'!$E$28+'Konstanty výpočtu NEL'!$E$31,"")</f>
      </c>
      <c r="T34" s="138">
        <f>IF(AND(ISNUMBER(N34),ISNUMBER('Konstanty výpočtu NEL'!$G$7),ISNUMBER('Konstanty výpočtu NEL'!$L$10),ISNUMBER(K34),ISNUMBER(R34),ISNUMBER(I34),ISNUMBER('Konstanty výpočtu NEL'!$G$16)),'Konstanty výpočtu NEL'!$G$28*(N34*'Konstanty výpočtu NEL'!$G$7+'Konstanty výpočtu NEL'!$L$10+K34*R34/100+I34*'Konstanty výpočtu NEL'!$G$16),"")</f>
      </c>
      <c r="U34" s="138">
        <f>IF(AND(ISNUMBER(N34),ISNUMBER('Konstanty výpočtu NEL'!$G$7),ISNUMBER('Konstanty výpočtu NEL'!$L$10),ISNUMBER(K34),ISNUMBER('Konstanty výpočtu NEL'!$G$13),ISNUMBER(I34),ISNUMBER('Konstanty výpočtu NEL'!$G$16)),'Konstanty výpočtu NEL'!$G$28*(N34*'Konstanty výpočtu NEL'!$G$7+'Konstanty výpočtu NEL'!$L$10+K34*'Konstanty výpočtu NEL'!$G$13+I34*'Konstanty výpočtu NEL'!$G$16),"")</f>
      </c>
      <c r="V34" s="138">
        <f t="shared" si="7"/>
      </c>
      <c r="W34" s="138">
        <f t="shared" si="8"/>
      </c>
      <c r="X34" s="138">
        <f>IF(AND(ISNUMBER(O34),ISNUMBER(J34),ISNUMBER(Q34),ISNUMBER(K34),ISNUMBER('Konstanty výpočtu NEL'!$E$10)),(15.27*O34+28.38*'Konstanty výpočtu NEL'!$E$10/10+1.12*J34+4.54*K34/10)*(100-Q34)/100,"")</f>
      </c>
      <c r="Y34" s="139">
        <f t="shared" si="0"/>
      </c>
      <c r="Z34" s="139">
        <f t="shared" si="9"/>
      </c>
    </row>
    <row r="35" spans="1:26" ht="12.75">
      <c r="A35" s="180"/>
      <c r="B35" s="70">
        <f>'Vstupy hybridů'!B35</f>
        <v>3</v>
      </c>
      <c r="C35" s="71">
        <f>'Vstupy hybridů'!C35</f>
        <v>0</v>
      </c>
      <c r="D35" s="137">
        <f>IF(ISBLANK('Vstupy hybridů'!D35),"",'Vstupy hybridů'!D35)</f>
      </c>
      <c r="E35" s="138">
        <f t="shared" si="1"/>
      </c>
      <c r="F35" s="138">
        <f>IF(ISNUMBER('Vstupy hybridů'!E35),'Vstupy hybridů'!E35,"")</f>
      </c>
      <c r="G35" s="138">
        <f t="shared" si="2"/>
      </c>
      <c r="H35" s="138">
        <f>IF(ISNUMBER('Vstupy hybridů'!F35),'Vstupy hybridů'!F35,"")</f>
      </c>
      <c r="I35" s="138">
        <f>IF(AND(ISNUMBER(N35),ISNUMBER(P35),ISNUMBER(K35),ISNUMBER('Konstanty výpočtu NEL'!$E$10)),1000-(N35+P35+K35+'Konstanty výpočtu NEL'!$E$10),"")</f>
      </c>
      <c r="J35" s="138">
        <f t="shared" si="3"/>
      </c>
      <c r="K35" s="138">
        <f t="shared" si="4"/>
      </c>
      <c r="L35" s="138">
        <f>IF('Vstupy hybridů'!H35,'Vstupy hybridů'!H35,"")</f>
      </c>
      <c r="M35" s="138">
        <f>IF('Vstupy hybridů'!I35,'Vstupy hybridů'!I35,"")</f>
      </c>
      <c r="N35" s="138">
        <f t="shared" si="5"/>
      </c>
      <c r="O35" s="138">
        <f>IF(ISNUMBER('Vstupy hybridů'!G35),'Vstupy hybridů'!G35,"")</f>
      </c>
      <c r="P35" s="138">
        <f t="shared" si="6"/>
      </c>
      <c r="Q35" s="138">
        <f>IF(ISNUMBER('Vstupy hybridů'!J35),'Vstupy hybridů'!J35,"")</f>
      </c>
      <c r="R35" s="138">
        <f>IF(ISNUMBER('Vstupy hybridů'!K35),'Vstupy hybridů'!K35,"")</f>
      </c>
      <c r="S35" s="138">
        <f>IF(AND(ISNUMBER(N35),ISNUMBER(P35),ISNUMBER('Konstanty výpočtu NEL'!$E$25),ISNUMBER('Konstanty výpočtu NEL'!$E$28),ISNUMBER('Konstanty výpočtu NEL'!$E$31)),N35*'Konstanty výpočtu NEL'!$E$25+(1000-P35)*'Konstanty výpočtu NEL'!$E$28+'Konstanty výpočtu NEL'!$E$31,"")</f>
      </c>
      <c r="T35" s="138">
        <f>IF(AND(ISNUMBER(N35),ISNUMBER('Konstanty výpočtu NEL'!$G$7),ISNUMBER('Konstanty výpočtu NEL'!$L$10),ISNUMBER(K35),ISNUMBER(R35),ISNUMBER(I35),ISNUMBER('Konstanty výpočtu NEL'!$G$16)),'Konstanty výpočtu NEL'!$G$28*(N35*'Konstanty výpočtu NEL'!$G$7+'Konstanty výpočtu NEL'!$L$10+K35*R35/100+I35*'Konstanty výpočtu NEL'!$G$16),"")</f>
      </c>
      <c r="U35" s="138">
        <f>IF(AND(ISNUMBER(N35),ISNUMBER('Konstanty výpočtu NEL'!$G$7),ISNUMBER('Konstanty výpočtu NEL'!$L$10),ISNUMBER(K35),ISNUMBER('Konstanty výpočtu NEL'!$G$13),ISNUMBER(I35),ISNUMBER('Konstanty výpočtu NEL'!$G$16)),'Konstanty výpočtu NEL'!$G$28*(N35*'Konstanty výpočtu NEL'!$G$7+'Konstanty výpočtu NEL'!$L$10+K35*'Konstanty výpočtu NEL'!$G$13+I35*'Konstanty výpočtu NEL'!$G$16),"")</f>
      </c>
      <c r="V35" s="138">
        <f t="shared" si="7"/>
      </c>
      <c r="W35" s="138">
        <f t="shared" si="8"/>
      </c>
      <c r="X35" s="138">
        <f>IF(AND(ISNUMBER(O35),ISNUMBER(J35),ISNUMBER(Q35),ISNUMBER(K35),ISNUMBER('Konstanty výpočtu NEL'!$E$10)),(15.27*O35+28.38*'Konstanty výpočtu NEL'!$E$10/10+1.12*J35+4.54*K35/10)*(100-Q35)/100,"")</f>
      </c>
      <c r="Y35" s="139">
        <f t="shared" si="0"/>
      </c>
      <c r="Z35" s="139">
        <f t="shared" si="9"/>
      </c>
    </row>
    <row r="36" spans="1:26" ht="12.75" customHeight="1">
      <c r="A36" s="180" t="str">
        <f>'Vstupy hybridů'!A36</f>
        <v>H11</v>
      </c>
      <c r="B36" s="70">
        <f>'Vstupy hybridů'!B36</f>
        <v>1</v>
      </c>
      <c r="C36" s="71">
        <f>'Vstupy hybridů'!C36</f>
        <v>0</v>
      </c>
      <c r="D36" s="137">
        <f>IF(ISBLANK('Vstupy hybridů'!D36),"",'Vstupy hybridů'!D36)</f>
      </c>
      <c r="E36" s="138">
        <f t="shared" si="1"/>
      </c>
      <c r="F36" s="138">
        <f>IF(ISNUMBER('Vstupy hybridů'!E36),'Vstupy hybridů'!E36,"")</f>
      </c>
      <c r="G36" s="138">
        <f t="shared" si="2"/>
      </c>
      <c r="H36" s="138">
        <f>IF(ISNUMBER('Vstupy hybridů'!F36),'Vstupy hybridů'!F36,"")</f>
      </c>
      <c r="I36" s="138">
        <f>IF(AND(ISNUMBER(N36),ISNUMBER(P36),ISNUMBER(K36),ISNUMBER('Konstanty výpočtu NEL'!$E$10)),1000-(N36+P36+K36+'Konstanty výpočtu NEL'!$E$10),"")</f>
      </c>
      <c r="J36" s="138">
        <f t="shared" si="3"/>
      </c>
      <c r="K36" s="138">
        <f t="shared" si="4"/>
      </c>
      <c r="L36" s="138">
        <f>IF('Vstupy hybridů'!H36,'Vstupy hybridů'!H36,"")</f>
      </c>
      <c r="M36" s="138">
        <f>IF('Vstupy hybridů'!I36,'Vstupy hybridů'!I36,"")</f>
      </c>
      <c r="N36" s="138">
        <f t="shared" si="5"/>
      </c>
      <c r="O36" s="138">
        <f>IF(ISNUMBER('Vstupy hybridů'!G36),'Vstupy hybridů'!G36,"")</f>
      </c>
      <c r="P36" s="138">
        <f t="shared" si="6"/>
      </c>
      <c r="Q36" s="138">
        <f>IF(ISNUMBER('Vstupy hybridů'!J36),'Vstupy hybridů'!J36,"")</f>
      </c>
      <c r="R36" s="138">
        <f>IF(ISNUMBER('Vstupy hybridů'!K36),'Vstupy hybridů'!K36,"")</f>
      </c>
      <c r="S36" s="138">
        <f>IF(AND(ISNUMBER(N36),ISNUMBER(P36),ISNUMBER('Konstanty výpočtu NEL'!$E$25),ISNUMBER('Konstanty výpočtu NEL'!$E$28),ISNUMBER('Konstanty výpočtu NEL'!$E$31)),N36*'Konstanty výpočtu NEL'!$E$25+(1000-P36)*'Konstanty výpočtu NEL'!$E$28+'Konstanty výpočtu NEL'!$E$31,"")</f>
      </c>
      <c r="T36" s="138">
        <f>IF(AND(ISNUMBER(N36),ISNUMBER('Konstanty výpočtu NEL'!$G$7),ISNUMBER('Konstanty výpočtu NEL'!$L$10),ISNUMBER(K36),ISNUMBER(R36),ISNUMBER(I36),ISNUMBER('Konstanty výpočtu NEL'!$G$16)),'Konstanty výpočtu NEL'!$G$28*(N36*'Konstanty výpočtu NEL'!$G$7+'Konstanty výpočtu NEL'!$L$10+K36*R36/100+I36*'Konstanty výpočtu NEL'!$G$16),"")</f>
      </c>
      <c r="U36" s="138">
        <f>IF(AND(ISNUMBER(N36),ISNUMBER('Konstanty výpočtu NEL'!$G$7),ISNUMBER('Konstanty výpočtu NEL'!$L$10),ISNUMBER(K36),ISNUMBER('Konstanty výpočtu NEL'!$G$13),ISNUMBER(I36),ISNUMBER('Konstanty výpočtu NEL'!$G$16)),'Konstanty výpočtu NEL'!$G$28*(N36*'Konstanty výpočtu NEL'!$G$7+'Konstanty výpočtu NEL'!$L$10+K36*'Konstanty výpočtu NEL'!$G$13+I36*'Konstanty výpočtu NEL'!$G$16),"")</f>
      </c>
      <c r="V36" s="138">
        <f t="shared" si="7"/>
      </c>
      <c r="W36" s="138">
        <f t="shared" si="8"/>
      </c>
      <c r="X36" s="138">
        <f>IF(AND(ISNUMBER(O36),ISNUMBER(J36),ISNUMBER(Q36),ISNUMBER(K36),ISNUMBER('Konstanty výpočtu NEL'!$E$10)),(15.27*O36+28.38*'Konstanty výpočtu NEL'!$E$10/10+1.12*J36+4.54*K36/10)*(100-Q36)/100,"")</f>
      </c>
      <c r="Y36" s="139">
        <f t="shared" si="0"/>
      </c>
      <c r="Z36" s="139">
        <f t="shared" si="9"/>
      </c>
    </row>
    <row r="37" spans="1:26" ht="12.75">
      <c r="A37" s="180"/>
      <c r="B37" s="70">
        <f>'Vstupy hybridů'!B37</f>
        <v>2</v>
      </c>
      <c r="C37" s="71">
        <f>'Vstupy hybridů'!C37</f>
        <v>0</v>
      </c>
      <c r="D37" s="137">
        <f>IF(ISBLANK('Vstupy hybridů'!D37),"",'Vstupy hybridů'!D37)</f>
      </c>
      <c r="E37" s="138">
        <f t="shared" si="1"/>
      </c>
      <c r="F37" s="138">
        <f>IF(ISNUMBER('Vstupy hybridů'!E37),'Vstupy hybridů'!E37,"")</f>
      </c>
      <c r="G37" s="138">
        <f t="shared" si="2"/>
      </c>
      <c r="H37" s="138">
        <f>IF(ISNUMBER('Vstupy hybridů'!F37),'Vstupy hybridů'!F37,"")</f>
      </c>
      <c r="I37" s="138">
        <f>IF(AND(ISNUMBER(N37),ISNUMBER(P37),ISNUMBER(K37),ISNUMBER('Konstanty výpočtu NEL'!$E$10)),1000-(N37+P37+K37+'Konstanty výpočtu NEL'!$E$10),"")</f>
      </c>
      <c r="J37" s="138">
        <f t="shared" si="3"/>
      </c>
      <c r="K37" s="138">
        <f t="shared" si="4"/>
      </c>
      <c r="L37" s="138">
        <f>IF('Vstupy hybridů'!H37,'Vstupy hybridů'!H37,"")</f>
      </c>
      <c r="M37" s="138">
        <f>IF('Vstupy hybridů'!I37,'Vstupy hybridů'!I37,"")</f>
      </c>
      <c r="N37" s="138">
        <f t="shared" si="5"/>
      </c>
      <c r="O37" s="138">
        <f>IF(ISNUMBER('Vstupy hybridů'!G37),'Vstupy hybridů'!G37,"")</f>
      </c>
      <c r="P37" s="138">
        <f t="shared" si="6"/>
      </c>
      <c r="Q37" s="138">
        <f>IF(ISNUMBER('Vstupy hybridů'!J37),'Vstupy hybridů'!J37,"")</f>
      </c>
      <c r="R37" s="138">
        <f>IF(ISNUMBER('Vstupy hybridů'!K37),'Vstupy hybridů'!K37,"")</f>
      </c>
      <c r="S37" s="138">
        <f>IF(AND(ISNUMBER(N37),ISNUMBER(P37),ISNUMBER('Konstanty výpočtu NEL'!$E$25),ISNUMBER('Konstanty výpočtu NEL'!$E$28),ISNUMBER('Konstanty výpočtu NEL'!$E$31)),N37*'Konstanty výpočtu NEL'!$E$25+(1000-P37)*'Konstanty výpočtu NEL'!$E$28+'Konstanty výpočtu NEL'!$E$31,"")</f>
      </c>
      <c r="T37" s="138">
        <f>IF(AND(ISNUMBER(N37),ISNUMBER('Konstanty výpočtu NEL'!$G$7),ISNUMBER('Konstanty výpočtu NEL'!$L$10),ISNUMBER(K37),ISNUMBER(R37),ISNUMBER(I37),ISNUMBER('Konstanty výpočtu NEL'!$G$16)),'Konstanty výpočtu NEL'!$G$28*(N37*'Konstanty výpočtu NEL'!$G$7+'Konstanty výpočtu NEL'!$L$10+K37*R37/100+I37*'Konstanty výpočtu NEL'!$G$16),"")</f>
      </c>
      <c r="U37" s="138">
        <f>IF(AND(ISNUMBER(N37),ISNUMBER('Konstanty výpočtu NEL'!$G$7),ISNUMBER('Konstanty výpočtu NEL'!$L$10),ISNUMBER(K37),ISNUMBER('Konstanty výpočtu NEL'!$G$13),ISNUMBER(I37),ISNUMBER('Konstanty výpočtu NEL'!$G$16)),'Konstanty výpočtu NEL'!$G$28*(N37*'Konstanty výpočtu NEL'!$G$7+'Konstanty výpočtu NEL'!$L$10+K37*'Konstanty výpočtu NEL'!$G$13+I37*'Konstanty výpočtu NEL'!$G$16),"")</f>
      </c>
      <c r="V37" s="138">
        <f t="shared" si="7"/>
      </c>
      <c r="W37" s="138">
        <f t="shared" si="8"/>
      </c>
      <c r="X37" s="138">
        <f>IF(AND(ISNUMBER(O37),ISNUMBER(J37),ISNUMBER(Q37),ISNUMBER(K37),ISNUMBER('Konstanty výpočtu NEL'!$E$10)),(15.27*O37+28.38*'Konstanty výpočtu NEL'!$E$10/10+1.12*J37+4.54*K37/10)*(100-Q37)/100,"")</f>
      </c>
      <c r="Y37" s="139">
        <f t="shared" si="0"/>
      </c>
      <c r="Z37" s="139">
        <f t="shared" si="9"/>
      </c>
    </row>
    <row r="38" spans="1:26" ht="12.75">
      <c r="A38" s="180"/>
      <c r="B38" s="70">
        <f>'Vstupy hybridů'!B38</f>
        <v>3</v>
      </c>
      <c r="C38" s="71">
        <f>'Vstupy hybridů'!C38</f>
        <v>0</v>
      </c>
      <c r="D38" s="137">
        <f>IF(ISBLANK('Vstupy hybridů'!D38),"",'Vstupy hybridů'!D38)</f>
      </c>
      <c r="E38" s="138">
        <f t="shared" si="1"/>
      </c>
      <c r="F38" s="138">
        <f>IF(ISNUMBER('Vstupy hybridů'!E38),'Vstupy hybridů'!E38,"")</f>
      </c>
      <c r="G38" s="138">
        <f t="shared" si="2"/>
      </c>
      <c r="H38" s="138">
        <f>IF(ISNUMBER('Vstupy hybridů'!F38),'Vstupy hybridů'!F38,"")</f>
      </c>
      <c r="I38" s="138">
        <f>IF(AND(ISNUMBER(N38),ISNUMBER(P38),ISNUMBER(K38),ISNUMBER('Konstanty výpočtu NEL'!$E$10)),1000-(N38+P38+K38+'Konstanty výpočtu NEL'!$E$10),"")</f>
      </c>
      <c r="J38" s="138">
        <f t="shared" si="3"/>
      </c>
      <c r="K38" s="138">
        <f t="shared" si="4"/>
      </c>
      <c r="L38" s="138">
        <f>IF('Vstupy hybridů'!H38,'Vstupy hybridů'!H38,"")</f>
      </c>
      <c r="M38" s="138">
        <f>IF('Vstupy hybridů'!I38,'Vstupy hybridů'!I38,"")</f>
      </c>
      <c r="N38" s="138">
        <f t="shared" si="5"/>
      </c>
      <c r="O38" s="138">
        <f>IF(ISNUMBER('Vstupy hybridů'!G38),'Vstupy hybridů'!G38,"")</f>
      </c>
      <c r="P38" s="138">
        <f t="shared" si="6"/>
      </c>
      <c r="Q38" s="138">
        <f>IF(ISNUMBER('Vstupy hybridů'!J38),'Vstupy hybridů'!J38,"")</f>
      </c>
      <c r="R38" s="138">
        <f>IF(ISNUMBER('Vstupy hybridů'!K38),'Vstupy hybridů'!K38,"")</f>
      </c>
      <c r="S38" s="138">
        <f>IF(AND(ISNUMBER(N38),ISNUMBER(P38),ISNUMBER('Konstanty výpočtu NEL'!$E$25),ISNUMBER('Konstanty výpočtu NEL'!$E$28),ISNUMBER('Konstanty výpočtu NEL'!$E$31)),N38*'Konstanty výpočtu NEL'!$E$25+(1000-P38)*'Konstanty výpočtu NEL'!$E$28+'Konstanty výpočtu NEL'!$E$31,"")</f>
      </c>
      <c r="T38" s="138">
        <f>IF(AND(ISNUMBER(N38),ISNUMBER('Konstanty výpočtu NEL'!$G$7),ISNUMBER('Konstanty výpočtu NEL'!$L$10),ISNUMBER(K38),ISNUMBER(R38),ISNUMBER(I38),ISNUMBER('Konstanty výpočtu NEL'!$G$16)),'Konstanty výpočtu NEL'!$G$28*(N38*'Konstanty výpočtu NEL'!$G$7+'Konstanty výpočtu NEL'!$L$10+K38*R38/100+I38*'Konstanty výpočtu NEL'!$G$16),"")</f>
      </c>
      <c r="U38" s="138">
        <f>IF(AND(ISNUMBER(N38),ISNUMBER('Konstanty výpočtu NEL'!$G$7),ISNUMBER('Konstanty výpočtu NEL'!$L$10),ISNUMBER(K38),ISNUMBER('Konstanty výpočtu NEL'!$G$13),ISNUMBER(I38),ISNUMBER('Konstanty výpočtu NEL'!$G$16)),'Konstanty výpočtu NEL'!$G$28*(N38*'Konstanty výpočtu NEL'!$G$7+'Konstanty výpočtu NEL'!$L$10+K38*'Konstanty výpočtu NEL'!$G$13+I38*'Konstanty výpočtu NEL'!$G$16),"")</f>
      </c>
      <c r="V38" s="138">
        <f t="shared" si="7"/>
      </c>
      <c r="W38" s="138">
        <f t="shared" si="8"/>
      </c>
      <c r="X38" s="138">
        <f>IF(AND(ISNUMBER(O38),ISNUMBER(J38),ISNUMBER(Q38),ISNUMBER(K38),ISNUMBER('Konstanty výpočtu NEL'!$E$10)),(15.27*O38+28.38*'Konstanty výpočtu NEL'!$E$10/10+1.12*J38+4.54*K38/10)*(100-Q38)/100,"")</f>
      </c>
      <c r="Y38" s="139">
        <f aca="true" t="shared" si="10" ref="Y38:Y65">IF(AND(ISNUMBER(V38),ISNUMBER(E38)),V38*E38/3.17,"")</f>
      </c>
      <c r="Z38" s="139">
        <f t="shared" si="9"/>
      </c>
    </row>
    <row r="39" spans="1:26" ht="12.75" customHeight="1">
      <c r="A39" s="180" t="str">
        <f>'Vstupy hybridů'!A39</f>
        <v>H12</v>
      </c>
      <c r="B39" s="70">
        <f>'Vstupy hybridů'!B39</f>
        <v>1</v>
      </c>
      <c r="C39" s="71">
        <f>'Vstupy hybridů'!C39</f>
        <v>0</v>
      </c>
      <c r="D39" s="137">
        <f>IF(ISBLANK('Vstupy hybridů'!D39),"",'Vstupy hybridů'!D39)</f>
      </c>
      <c r="E39" s="138">
        <f t="shared" si="1"/>
      </c>
      <c r="F39" s="138">
        <f>IF(ISNUMBER('Vstupy hybridů'!E39),'Vstupy hybridů'!E39,"")</f>
      </c>
      <c r="G39" s="138">
        <f t="shared" si="2"/>
      </c>
      <c r="H39" s="138">
        <f>IF(ISNUMBER('Vstupy hybridů'!F39),'Vstupy hybridů'!F39,"")</f>
      </c>
      <c r="I39" s="138">
        <f>IF(AND(ISNUMBER(N39),ISNUMBER(P39),ISNUMBER(K39),ISNUMBER('Konstanty výpočtu NEL'!$E$10)),1000-(N39+P39+K39+'Konstanty výpočtu NEL'!$E$10),"")</f>
      </c>
      <c r="J39" s="138">
        <f t="shared" si="3"/>
      </c>
      <c r="K39" s="138">
        <f t="shared" si="4"/>
      </c>
      <c r="L39" s="138">
        <f>IF('Vstupy hybridů'!H39,'Vstupy hybridů'!H39,"")</f>
      </c>
      <c r="M39" s="138">
        <f>IF('Vstupy hybridů'!I39,'Vstupy hybridů'!I39,"")</f>
      </c>
      <c r="N39" s="138">
        <f t="shared" si="5"/>
      </c>
      <c r="O39" s="138">
        <f>IF(ISNUMBER('Vstupy hybridů'!G39),'Vstupy hybridů'!G39,"")</f>
      </c>
      <c r="P39" s="138">
        <f t="shared" si="6"/>
      </c>
      <c r="Q39" s="138">
        <f>IF(ISNUMBER('Vstupy hybridů'!J39),'Vstupy hybridů'!J39,"")</f>
      </c>
      <c r="R39" s="138">
        <f>IF(ISNUMBER('Vstupy hybridů'!K39),'Vstupy hybridů'!K39,"")</f>
      </c>
      <c r="S39" s="138">
        <f>IF(AND(ISNUMBER(N39),ISNUMBER(P39),ISNUMBER('Konstanty výpočtu NEL'!$E$25),ISNUMBER('Konstanty výpočtu NEL'!$E$28),ISNUMBER('Konstanty výpočtu NEL'!$E$31)),N39*'Konstanty výpočtu NEL'!$E$25+(1000-P39)*'Konstanty výpočtu NEL'!$E$28+'Konstanty výpočtu NEL'!$E$31,"")</f>
      </c>
      <c r="T39" s="138">
        <f>IF(AND(ISNUMBER(N39),ISNUMBER('Konstanty výpočtu NEL'!$G$7),ISNUMBER('Konstanty výpočtu NEL'!$L$10),ISNUMBER(K39),ISNUMBER(R39),ISNUMBER(I39),ISNUMBER('Konstanty výpočtu NEL'!$G$16)),'Konstanty výpočtu NEL'!$G$28*(N39*'Konstanty výpočtu NEL'!$G$7+'Konstanty výpočtu NEL'!$L$10+K39*R39/100+I39*'Konstanty výpočtu NEL'!$G$16),"")</f>
      </c>
      <c r="U39" s="138">
        <f>IF(AND(ISNUMBER(N39),ISNUMBER('Konstanty výpočtu NEL'!$G$7),ISNUMBER('Konstanty výpočtu NEL'!$L$10),ISNUMBER(K39),ISNUMBER('Konstanty výpočtu NEL'!$G$13),ISNUMBER(I39),ISNUMBER('Konstanty výpočtu NEL'!$G$16)),'Konstanty výpočtu NEL'!$G$28*(N39*'Konstanty výpočtu NEL'!$G$7+'Konstanty výpočtu NEL'!$L$10+K39*'Konstanty výpočtu NEL'!$G$13+I39*'Konstanty výpočtu NEL'!$G$16),"")</f>
      </c>
      <c r="V39" s="138">
        <f t="shared" si="7"/>
      </c>
      <c r="W39" s="138">
        <f t="shared" si="8"/>
      </c>
      <c r="X39" s="138">
        <f>IF(AND(ISNUMBER(O39),ISNUMBER(J39),ISNUMBER(Q39),ISNUMBER(K39),ISNUMBER('Konstanty výpočtu NEL'!$E$10)),(15.27*O39+28.38*'Konstanty výpočtu NEL'!$E$10/10+1.12*J39+4.54*K39/10)*(100-Q39)/100,"")</f>
      </c>
      <c r="Y39" s="139">
        <f t="shared" si="10"/>
      </c>
      <c r="Z39" s="139">
        <f t="shared" si="9"/>
      </c>
    </row>
    <row r="40" spans="1:26" ht="12.75">
      <c r="A40" s="180"/>
      <c r="B40" s="70">
        <f>'Vstupy hybridů'!B40</f>
        <v>2</v>
      </c>
      <c r="C40" s="71">
        <f>'Vstupy hybridů'!C40</f>
        <v>0</v>
      </c>
      <c r="D40" s="137">
        <f>IF(ISBLANK('Vstupy hybridů'!D40),"",'Vstupy hybridů'!D40)</f>
      </c>
      <c r="E40" s="138">
        <f t="shared" si="1"/>
      </c>
      <c r="F40" s="138">
        <f>IF(ISNUMBER('Vstupy hybridů'!E40),'Vstupy hybridů'!E40,"")</f>
      </c>
      <c r="G40" s="138">
        <f t="shared" si="2"/>
      </c>
      <c r="H40" s="138">
        <f>IF(ISNUMBER('Vstupy hybridů'!F40),'Vstupy hybridů'!F40,"")</f>
      </c>
      <c r="I40" s="138">
        <f>IF(AND(ISNUMBER(N40),ISNUMBER(P40),ISNUMBER(K40),ISNUMBER('Konstanty výpočtu NEL'!$E$10)),1000-(N40+P40+K40+'Konstanty výpočtu NEL'!$E$10),"")</f>
      </c>
      <c r="J40" s="138">
        <f t="shared" si="3"/>
      </c>
      <c r="K40" s="138">
        <f t="shared" si="4"/>
      </c>
      <c r="L40" s="138">
        <f>IF('Vstupy hybridů'!H40,'Vstupy hybridů'!H40,"")</f>
      </c>
      <c r="M40" s="138">
        <f>IF('Vstupy hybridů'!I40,'Vstupy hybridů'!I40,"")</f>
      </c>
      <c r="N40" s="138">
        <f t="shared" si="5"/>
      </c>
      <c r="O40" s="138">
        <f>IF(ISNUMBER('Vstupy hybridů'!G40),'Vstupy hybridů'!G40,"")</f>
      </c>
      <c r="P40" s="138">
        <f t="shared" si="6"/>
      </c>
      <c r="Q40" s="138">
        <f>IF(ISNUMBER('Vstupy hybridů'!J40),'Vstupy hybridů'!J40,"")</f>
      </c>
      <c r="R40" s="138">
        <f>IF(ISNUMBER('Vstupy hybridů'!K40),'Vstupy hybridů'!K40,"")</f>
      </c>
      <c r="S40" s="138">
        <f>IF(AND(ISNUMBER(N40),ISNUMBER(P40),ISNUMBER('Konstanty výpočtu NEL'!$E$25),ISNUMBER('Konstanty výpočtu NEL'!$E$28),ISNUMBER('Konstanty výpočtu NEL'!$E$31)),N40*'Konstanty výpočtu NEL'!$E$25+(1000-P40)*'Konstanty výpočtu NEL'!$E$28+'Konstanty výpočtu NEL'!$E$31,"")</f>
      </c>
      <c r="T40" s="138">
        <f>IF(AND(ISNUMBER(N40),ISNUMBER('Konstanty výpočtu NEL'!$G$7),ISNUMBER('Konstanty výpočtu NEL'!$L$10),ISNUMBER(K40),ISNUMBER(R40),ISNUMBER(I40),ISNUMBER('Konstanty výpočtu NEL'!$G$16)),'Konstanty výpočtu NEL'!$G$28*(N40*'Konstanty výpočtu NEL'!$G$7+'Konstanty výpočtu NEL'!$L$10+K40*R40/100+I40*'Konstanty výpočtu NEL'!$G$16),"")</f>
      </c>
      <c r="U40" s="138">
        <f>IF(AND(ISNUMBER(N40),ISNUMBER('Konstanty výpočtu NEL'!$G$7),ISNUMBER('Konstanty výpočtu NEL'!$L$10),ISNUMBER(K40),ISNUMBER('Konstanty výpočtu NEL'!$G$13),ISNUMBER(I40),ISNUMBER('Konstanty výpočtu NEL'!$G$16)),'Konstanty výpočtu NEL'!$G$28*(N40*'Konstanty výpočtu NEL'!$G$7+'Konstanty výpočtu NEL'!$L$10+K40*'Konstanty výpočtu NEL'!$G$13+I40*'Konstanty výpočtu NEL'!$G$16),"")</f>
      </c>
      <c r="V40" s="138">
        <f t="shared" si="7"/>
      </c>
      <c r="W40" s="138">
        <f t="shared" si="8"/>
      </c>
      <c r="X40" s="138">
        <f>IF(AND(ISNUMBER(O40),ISNUMBER(J40),ISNUMBER(Q40),ISNUMBER(K40),ISNUMBER('Konstanty výpočtu NEL'!$E$10)),(15.27*O40+28.38*'Konstanty výpočtu NEL'!$E$10/10+1.12*J40+4.54*K40/10)*(100-Q40)/100,"")</f>
      </c>
      <c r="Y40" s="139">
        <f t="shared" si="10"/>
      </c>
      <c r="Z40" s="139">
        <f t="shared" si="9"/>
      </c>
    </row>
    <row r="41" spans="1:26" ht="12.75">
      <c r="A41" s="180"/>
      <c r="B41" s="70">
        <f>'Vstupy hybridů'!B41</f>
        <v>3</v>
      </c>
      <c r="C41" s="71">
        <f>'Vstupy hybridů'!C41</f>
        <v>0</v>
      </c>
      <c r="D41" s="137">
        <f>IF(ISBLANK('Vstupy hybridů'!D41),"",'Vstupy hybridů'!D41)</f>
      </c>
      <c r="E41" s="138">
        <f t="shared" si="1"/>
      </c>
      <c r="F41" s="138">
        <f>IF(ISNUMBER('Vstupy hybridů'!E41),'Vstupy hybridů'!E41,"")</f>
      </c>
      <c r="G41" s="138">
        <f t="shared" si="2"/>
      </c>
      <c r="H41" s="138">
        <f>IF(ISNUMBER('Vstupy hybridů'!F41),'Vstupy hybridů'!F41,"")</f>
      </c>
      <c r="I41" s="138">
        <f>IF(AND(ISNUMBER(N41),ISNUMBER(P41),ISNUMBER(K41),ISNUMBER('Konstanty výpočtu NEL'!$E$10)),1000-(N41+P41+K41+'Konstanty výpočtu NEL'!$E$10),"")</f>
      </c>
      <c r="J41" s="138">
        <f t="shared" si="3"/>
      </c>
      <c r="K41" s="138">
        <f t="shared" si="4"/>
      </c>
      <c r="L41" s="138">
        <f>IF('Vstupy hybridů'!H41,'Vstupy hybridů'!H41,"")</f>
      </c>
      <c r="M41" s="138">
        <f>IF('Vstupy hybridů'!I41,'Vstupy hybridů'!I41,"")</f>
      </c>
      <c r="N41" s="138">
        <f t="shared" si="5"/>
      </c>
      <c r="O41" s="138">
        <f>IF(ISNUMBER('Vstupy hybridů'!G41),'Vstupy hybridů'!G41,"")</f>
      </c>
      <c r="P41" s="138">
        <f t="shared" si="6"/>
      </c>
      <c r="Q41" s="138">
        <f>IF(ISNUMBER('Vstupy hybridů'!J41),'Vstupy hybridů'!J41,"")</f>
      </c>
      <c r="R41" s="138">
        <f>IF(ISNUMBER('Vstupy hybridů'!K41),'Vstupy hybridů'!K41,"")</f>
      </c>
      <c r="S41" s="138">
        <f>IF(AND(ISNUMBER(N41),ISNUMBER(P41),ISNUMBER('Konstanty výpočtu NEL'!$E$25),ISNUMBER('Konstanty výpočtu NEL'!$E$28),ISNUMBER('Konstanty výpočtu NEL'!$E$31)),N41*'Konstanty výpočtu NEL'!$E$25+(1000-P41)*'Konstanty výpočtu NEL'!$E$28+'Konstanty výpočtu NEL'!$E$31,"")</f>
      </c>
      <c r="T41" s="138">
        <f>IF(AND(ISNUMBER(N41),ISNUMBER('Konstanty výpočtu NEL'!$G$7),ISNUMBER('Konstanty výpočtu NEL'!$L$10),ISNUMBER(K41),ISNUMBER(R41),ISNUMBER(I41),ISNUMBER('Konstanty výpočtu NEL'!$G$16)),'Konstanty výpočtu NEL'!$G$28*(N41*'Konstanty výpočtu NEL'!$G$7+'Konstanty výpočtu NEL'!$L$10+K41*R41/100+I41*'Konstanty výpočtu NEL'!$G$16),"")</f>
      </c>
      <c r="U41" s="138">
        <f>IF(AND(ISNUMBER(N41),ISNUMBER('Konstanty výpočtu NEL'!$G$7),ISNUMBER('Konstanty výpočtu NEL'!$L$10),ISNUMBER(K41),ISNUMBER('Konstanty výpočtu NEL'!$G$13),ISNUMBER(I41),ISNUMBER('Konstanty výpočtu NEL'!$G$16)),'Konstanty výpočtu NEL'!$G$28*(N41*'Konstanty výpočtu NEL'!$G$7+'Konstanty výpočtu NEL'!$L$10+K41*'Konstanty výpočtu NEL'!$G$13+I41*'Konstanty výpočtu NEL'!$G$16),"")</f>
      </c>
      <c r="V41" s="138">
        <f t="shared" si="7"/>
      </c>
      <c r="W41" s="138">
        <f t="shared" si="8"/>
      </c>
      <c r="X41" s="138">
        <f>IF(AND(ISNUMBER(O41),ISNUMBER(J41),ISNUMBER(Q41),ISNUMBER(K41),ISNUMBER('Konstanty výpočtu NEL'!$E$10)),(15.27*O41+28.38*'Konstanty výpočtu NEL'!$E$10/10+1.12*J41+4.54*K41/10)*(100-Q41)/100,"")</f>
      </c>
      <c r="Y41" s="139">
        <f t="shared" si="10"/>
      </c>
      <c r="Z41" s="139">
        <f t="shared" si="9"/>
      </c>
    </row>
    <row r="42" spans="1:26" ht="12.75" customHeight="1">
      <c r="A42" s="180" t="str">
        <f>'Vstupy hybridů'!A42</f>
        <v>H13</v>
      </c>
      <c r="B42" s="70">
        <f>'Vstupy hybridů'!B42</f>
        <v>1</v>
      </c>
      <c r="C42" s="71">
        <f>'Vstupy hybridů'!C42</f>
        <v>0</v>
      </c>
      <c r="D42" s="137">
        <f>IF(ISBLANK('Vstupy hybridů'!D42),"",'Vstupy hybridů'!D42)</f>
      </c>
      <c r="E42" s="138">
        <f t="shared" si="1"/>
      </c>
      <c r="F42" s="138">
        <f>IF(ISNUMBER('Vstupy hybridů'!E42),'Vstupy hybridů'!E42,"")</f>
      </c>
      <c r="G42" s="138">
        <f t="shared" si="2"/>
      </c>
      <c r="H42" s="138">
        <f>IF(ISNUMBER('Vstupy hybridů'!F42),'Vstupy hybridů'!F42,"")</f>
      </c>
      <c r="I42" s="138">
        <f>IF(AND(ISNUMBER(N42),ISNUMBER(P42),ISNUMBER(K42),ISNUMBER('Konstanty výpočtu NEL'!$E$10)),1000-(N42+P42+K42+'Konstanty výpočtu NEL'!$E$10),"")</f>
      </c>
      <c r="J42" s="138">
        <f t="shared" si="3"/>
      </c>
      <c r="K42" s="138">
        <f t="shared" si="4"/>
      </c>
      <c r="L42" s="138">
        <f>IF('Vstupy hybridů'!H42,'Vstupy hybridů'!H42,"")</f>
      </c>
      <c r="M42" s="138">
        <f>IF('Vstupy hybridů'!I42,'Vstupy hybridů'!I42,"")</f>
      </c>
      <c r="N42" s="138">
        <f t="shared" si="5"/>
      </c>
      <c r="O42" s="138">
        <f>IF(ISNUMBER('Vstupy hybridů'!G42),'Vstupy hybridů'!G42,"")</f>
      </c>
      <c r="P42" s="138">
        <f t="shared" si="6"/>
      </c>
      <c r="Q42" s="138">
        <f>IF(ISNUMBER('Vstupy hybridů'!J42),'Vstupy hybridů'!J42,"")</f>
      </c>
      <c r="R42" s="138">
        <f>IF(ISNUMBER('Vstupy hybridů'!K42),'Vstupy hybridů'!K42,"")</f>
      </c>
      <c r="S42" s="138">
        <f>IF(AND(ISNUMBER(N42),ISNUMBER(P42),ISNUMBER('Konstanty výpočtu NEL'!$E$25),ISNUMBER('Konstanty výpočtu NEL'!$E$28),ISNUMBER('Konstanty výpočtu NEL'!$E$31)),N42*'Konstanty výpočtu NEL'!$E$25+(1000-P42)*'Konstanty výpočtu NEL'!$E$28+'Konstanty výpočtu NEL'!$E$31,"")</f>
      </c>
      <c r="T42" s="138">
        <f>IF(AND(ISNUMBER(N42),ISNUMBER('Konstanty výpočtu NEL'!$G$7),ISNUMBER('Konstanty výpočtu NEL'!$L$10),ISNUMBER(K42),ISNUMBER(R42),ISNUMBER(I42),ISNUMBER('Konstanty výpočtu NEL'!$G$16)),'Konstanty výpočtu NEL'!$G$28*(N42*'Konstanty výpočtu NEL'!$G$7+'Konstanty výpočtu NEL'!$L$10+K42*R42/100+I42*'Konstanty výpočtu NEL'!$G$16),"")</f>
      </c>
      <c r="U42" s="138">
        <f>IF(AND(ISNUMBER(N42),ISNUMBER('Konstanty výpočtu NEL'!$G$7),ISNUMBER('Konstanty výpočtu NEL'!$L$10),ISNUMBER(K42),ISNUMBER('Konstanty výpočtu NEL'!$G$13),ISNUMBER(I42),ISNUMBER('Konstanty výpočtu NEL'!$G$16)),'Konstanty výpočtu NEL'!$G$28*(N42*'Konstanty výpočtu NEL'!$G$7+'Konstanty výpočtu NEL'!$L$10+K42*'Konstanty výpočtu NEL'!$G$13+I42*'Konstanty výpočtu NEL'!$G$16),"")</f>
      </c>
      <c r="V42" s="138">
        <f t="shared" si="7"/>
      </c>
      <c r="W42" s="138">
        <f t="shared" si="8"/>
      </c>
      <c r="X42" s="138">
        <f>IF(AND(ISNUMBER(O42),ISNUMBER(J42),ISNUMBER(Q42),ISNUMBER(K42),ISNUMBER('Konstanty výpočtu NEL'!$E$10)),(15.27*O42+28.38*'Konstanty výpočtu NEL'!$E$10/10+1.12*J42+4.54*K42/10)*(100-Q42)/100,"")</f>
      </c>
      <c r="Y42" s="139">
        <f t="shared" si="10"/>
      </c>
      <c r="Z42" s="139">
        <f t="shared" si="9"/>
      </c>
    </row>
    <row r="43" spans="1:26" ht="12.75">
      <c r="A43" s="180"/>
      <c r="B43" s="70">
        <f>'Vstupy hybridů'!B43</f>
        <v>2</v>
      </c>
      <c r="C43" s="71">
        <f>'Vstupy hybridů'!C43</f>
        <v>0</v>
      </c>
      <c r="D43" s="137">
        <f>IF(ISBLANK('Vstupy hybridů'!D43),"",'Vstupy hybridů'!D43)</f>
      </c>
      <c r="E43" s="138">
        <f t="shared" si="1"/>
      </c>
      <c r="F43" s="138">
        <f>IF(ISNUMBER('Vstupy hybridů'!E43),'Vstupy hybridů'!E43,"")</f>
      </c>
      <c r="G43" s="138">
        <f t="shared" si="2"/>
      </c>
      <c r="H43" s="138">
        <f>IF(ISNUMBER('Vstupy hybridů'!F43),'Vstupy hybridů'!F43,"")</f>
      </c>
      <c r="I43" s="138">
        <f>IF(AND(ISNUMBER(N43),ISNUMBER(P43),ISNUMBER(K43),ISNUMBER('Konstanty výpočtu NEL'!$E$10)),1000-(N43+P43+K43+'Konstanty výpočtu NEL'!$E$10),"")</f>
      </c>
      <c r="J43" s="138">
        <f t="shared" si="3"/>
      </c>
      <c r="K43" s="138">
        <f t="shared" si="4"/>
      </c>
      <c r="L43" s="138">
        <f>IF('Vstupy hybridů'!H43,'Vstupy hybridů'!H43,"")</f>
      </c>
      <c r="M43" s="138">
        <f>IF('Vstupy hybridů'!I43,'Vstupy hybridů'!I43,"")</f>
      </c>
      <c r="N43" s="138">
        <f t="shared" si="5"/>
      </c>
      <c r="O43" s="138">
        <f>IF(ISNUMBER('Vstupy hybridů'!G43),'Vstupy hybridů'!G43,"")</f>
      </c>
      <c r="P43" s="138">
        <f t="shared" si="6"/>
      </c>
      <c r="Q43" s="138">
        <f>IF(ISNUMBER('Vstupy hybridů'!J43),'Vstupy hybridů'!J43,"")</f>
      </c>
      <c r="R43" s="138">
        <f>IF(ISNUMBER('Vstupy hybridů'!K43),'Vstupy hybridů'!K43,"")</f>
      </c>
      <c r="S43" s="138">
        <f>IF(AND(ISNUMBER(N43),ISNUMBER(P43),ISNUMBER('Konstanty výpočtu NEL'!$E$25),ISNUMBER('Konstanty výpočtu NEL'!$E$28),ISNUMBER('Konstanty výpočtu NEL'!$E$31)),N43*'Konstanty výpočtu NEL'!$E$25+(1000-P43)*'Konstanty výpočtu NEL'!$E$28+'Konstanty výpočtu NEL'!$E$31,"")</f>
      </c>
      <c r="T43" s="138">
        <f>IF(AND(ISNUMBER(N43),ISNUMBER('Konstanty výpočtu NEL'!$G$7),ISNUMBER('Konstanty výpočtu NEL'!$L$10),ISNUMBER(K43),ISNUMBER(R43),ISNUMBER(I43),ISNUMBER('Konstanty výpočtu NEL'!$G$16)),'Konstanty výpočtu NEL'!$G$28*(N43*'Konstanty výpočtu NEL'!$G$7+'Konstanty výpočtu NEL'!$L$10+K43*R43/100+I43*'Konstanty výpočtu NEL'!$G$16),"")</f>
      </c>
      <c r="U43" s="138">
        <f>IF(AND(ISNUMBER(N43),ISNUMBER('Konstanty výpočtu NEL'!$G$7),ISNUMBER('Konstanty výpočtu NEL'!$L$10),ISNUMBER(K43),ISNUMBER('Konstanty výpočtu NEL'!$G$13),ISNUMBER(I43),ISNUMBER('Konstanty výpočtu NEL'!$G$16)),'Konstanty výpočtu NEL'!$G$28*(N43*'Konstanty výpočtu NEL'!$G$7+'Konstanty výpočtu NEL'!$L$10+K43*'Konstanty výpočtu NEL'!$G$13+I43*'Konstanty výpočtu NEL'!$G$16),"")</f>
      </c>
      <c r="V43" s="138">
        <f t="shared" si="7"/>
      </c>
      <c r="W43" s="138">
        <f t="shared" si="8"/>
      </c>
      <c r="X43" s="138">
        <f>IF(AND(ISNUMBER(O43),ISNUMBER(J43),ISNUMBER(Q43),ISNUMBER(K43),ISNUMBER('Konstanty výpočtu NEL'!$E$10)),(15.27*O43+28.38*'Konstanty výpočtu NEL'!$E$10/10+1.12*J43+4.54*K43/10)*(100-Q43)/100,"")</f>
      </c>
      <c r="Y43" s="139">
        <f t="shared" si="10"/>
      </c>
      <c r="Z43" s="139">
        <f t="shared" si="9"/>
      </c>
    </row>
    <row r="44" spans="1:26" ht="12.75">
      <c r="A44" s="180"/>
      <c r="B44" s="70">
        <f>'Vstupy hybridů'!B44</f>
        <v>3</v>
      </c>
      <c r="C44" s="71">
        <f>'Vstupy hybridů'!C44</f>
        <v>0</v>
      </c>
      <c r="D44" s="137">
        <f>IF(ISBLANK('Vstupy hybridů'!D44),"",'Vstupy hybridů'!D44)</f>
      </c>
      <c r="E44" s="138">
        <f t="shared" si="1"/>
      </c>
      <c r="F44" s="138">
        <f>IF(ISNUMBER('Vstupy hybridů'!E44),'Vstupy hybridů'!E44,"")</f>
      </c>
      <c r="G44" s="138">
        <f t="shared" si="2"/>
      </c>
      <c r="H44" s="138">
        <f>IF(ISNUMBER('Vstupy hybridů'!F44),'Vstupy hybridů'!F44,"")</f>
      </c>
      <c r="I44" s="138">
        <f>IF(AND(ISNUMBER(N44),ISNUMBER(P44),ISNUMBER(K44),ISNUMBER('Konstanty výpočtu NEL'!$E$10)),1000-(N44+P44+K44+'Konstanty výpočtu NEL'!$E$10),"")</f>
      </c>
      <c r="J44" s="138">
        <f t="shared" si="3"/>
      </c>
      <c r="K44" s="138">
        <f t="shared" si="4"/>
      </c>
      <c r="L44" s="138">
        <f>IF('Vstupy hybridů'!H44,'Vstupy hybridů'!H44,"")</f>
      </c>
      <c r="M44" s="138">
        <f>IF('Vstupy hybridů'!I44,'Vstupy hybridů'!I44,"")</f>
      </c>
      <c r="N44" s="138">
        <f t="shared" si="5"/>
      </c>
      <c r="O44" s="138">
        <f>IF(ISNUMBER('Vstupy hybridů'!G44),'Vstupy hybridů'!G44,"")</f>
      </c>
      <c r="P44" s="138">
        <f t="shared" si="6"/>
      </c>
      <c r="Q44" s="138">
        <f>IF(ISNUMBER('Vstupy hybridů'!J44),'Vstupy hybridů'!J44,"")</f>
      </c>
      <c r="R44" s="138">
        <f>IF(ISNUMBER('Vstupy hybridů'!K44),'Vstupy hybridů'!K44,"")</f>
      </c>
      <c r="S44" s="138">
        <f>IF(AND(ISNUMBER(N44),ISNUMBER(P44),ISNUMBER('Konstanty výpočtu NEL'!$E$25),ISNUMBER('Konstanty výpočtu NEL'!$E$28),ISNUMBER('Konstanty výpočtu NEL'!$E$31)),N44*'Konstanty výpočtu NEL'!$E$25+(1000-P44)*'Konstanty výpočtu NEL'!$E$28+'Konstanty výpočtu NEL'!$E$31,"")</f>
      </c>
      <c r="T44" s="138">
        <f>IF(AND(ISNUMBER(N44),ISNUMBER('Konstanty výpočtu NEL'!$G$7),ISNUMBER('Konstanty výpočtu NEL'!$L$10),ISNUMBER(K44),ISNUMBER(R44),ISNUMBER(I44),ISNUMBER('Konstanty výpočtu NEL'!$G$16)),'Konstanty výpočtu NEL'!$G$28*(N44*'Konstanty výpočtu NEL'!$G$7+'Konstanty výpočtu NEL'!$L$10+K44*R44/100+I44*'Konstanty výpočtu NEL'!$G$16),"")</f>
      </c>
      <c r="U44" s="138">
        <f>IF(AND(ISNUMBER(N44),ISNUMBER('Konstanty výpočtu NEL'!$G$7),ISNUMBER('Konstanty výpočtu NEL'!$L$10),ISNUMBER(K44),ISNUMBER('Konstanty výpočtu NEL'!$G$13),ISNUMBER(I44),ISNUMBER('Konstanty výpočtu NEL'!$G$16)),'Konstanty výpočtu NEL'!$G$28*(N44*'Konstanty výpočtu NEL'!$G$7+'Konstanty výpočtu NEL'!$L$10+K44*'Konstanty výpočtu NEL'!$G$13+I44*'Konstanty výpočtu NEL'!$G$16),"")</f>
      </c>
      <c r="V44" s="138">
        <f t="shared" si="7"/>
      </c>
      <c r="W44" s="138">
        <f t="shared" si="8"/>
      </c>
      <c r="X44" s="138">
        <f>IF(AND(ISNUMBER(O44),ISNUMBER(J44),ISNUMBER(Q44),ISNUMBER(K44),ISNUMBER('Konstanty výpočtu NEL'!$E$10)),(15.27*O44+28.38*'Konstanty výpočtu NEL'!$E$10/10+1.12*J44+4.54*K44/10)*(100-Q44)/100,"")</f>
      </c>
      <c r="Y44" s="139">
        <f t="shared" si="10"/>
      </c>
      <c r="Z44" s="139">
        <f t="shared" si="9"/>
      </c>
    </row>
    <row r="45" spans="1:26" ht="12.75" customHeight="1">
      <c r="A45" s="180" t="str">
        <f>'Vstupy hybridů'!A45</f>
        <v>H14</v>
      </c>
      <c r="B45" s="70">
        <f>'Vstupy hybridů'!B45</f>
        <v>1</v>
      </c>
      <c r="C45" s="71">
        <f>'Vstupy hybridů'!C45</f>
        <v>0</v>
      </c>
      <c r="D45" s="137">
        <f>IF(ISBLANK('Vstupy hybridů'!D45),"",'Vstupy hybridů'!D45)</f>
      </c>
      <c r="E45" s="138">
        <f t="shared" si="1"/>
      </c>
      <c r="F45" s="138">
        <f>IF(ISNUMBER('Vstupy hybridů'!E45),'Vstupy hybridů'!E45,"")</f>
      </c>
      <c r="G45" s="138">
        <f t="shared" si="2"/>
      </c>
      <c r="H45" s="138">
        <f>IF(ISNUMBER('Vstupy hybridů'!F45),'Vstupy hybridů'!F45,"")</f>
      </c>
      <c r="I45" s="138">
        <f>IF(AND(ISNUMBER(N45),ISNUMBER(P45),ISNUMBER(K45),ISNUMBER('Konstanty výpočtu NEL'!$E$10)),1000-(N45+P45+K45+'Konstanty výpočtu NEL'!$E$10),"")</f>
      </c>
      <c r="J45" s="138">
        <f t="shared" si="3"/>
      </c>
      <c r="K45" s="138">
        <f t="shared" si="4"/>
      </c>
      <c r="L45" s="138">
        <f>IF('Vstupy hybridů'!H45,'Vstupy hybridů'!H45,"")</f>
      </c>
      <c r="M45" s="138">
        <f>IF('Vstupy hybridů'!I45,'Vstupy hybridů'!I45,"")</f>
      </c>
      <c r="N45" s="138">
        <f t="shared" si="5"/>
      </c>
      <c r="O45" s="138">
        <f>IF(ISNUMBER('Vstupy hybridů'!G45),'Vstupy hybridů'!G45,"")</f>
      </c>
      <c r="P45" s="138">
        <f t="shared" si="6"/>
      </c>
      <c r="Q45" s="138">
        <f>IF(ISNUMBER('Vstupy hybridů'!J45),'Vstupy hybridů'!J45,"")</f>
      </c>
      <c r="R45" s="138">
        <f>IF(ISNUMBER('Vstupy hybridů'!K45),'Vstupy hybridů'!K45,"")</f>
      </c>
      <c r="S45" s="138">
        <f>IF(AND(ISNUMBER(N45),ISNUMBER(P45),ISNUMBER('Konstanty výpočtu NEL'!$E$25),ISNUMBER('Konstanty výpočtu NEL'!$E$28),ISNUMBER('Konstanty výpočtu NEL'!$E$31)),N45*'Konstanty výpočtu NEL'!$E$25+(1000-P45)*'Konstanty výpočtu NEL'!$E$28+'Konstanty výpočtu NEL'!$E$31,"")</f>
      </c>
      <c r="T45" s="138">
        <f>IF(AND(ISNUMBER(N45),ISNUMBER('Konstanty výpočtu NEL'!$G$7),ISNUMBER('Konstanty výpočtu NEL'!$L$10),ISNUMBER(K45),ISNUMBER(R45),ISNUMBER(I45),ISNUMBER('Konstanty výpočtu NEL'!$G$16)),'Konstanty výpočtu NEL'!$G$28*(N45*'Konstanty výpočtu NEL'!$G$7+'Konstanty výpočtu NEL'!$L$10+K45*R45/100+I45*'Konstanty výpočtu NEL'!$G$16),"")</f>
      </c>
      <c r="U45" s="138">
        <f>IF(AND(ISNUMBER(N45),ISNUMBER('Konstanty výpočtu NEL'!$G$7),ISNUMBER('Konstanty výpočtu NEL'!$L$10),ISNUMBER(K45),ISNUMBER('Konstanty výpočtu NEL'!$G$13),ISNUMBER(I45),ISNUMBER('Konstanty výpočtu NEL'!$G$16)),'Konstanty výpočtu NEL'!$G$28*(N45*'Konstanty výpočtu NEL'!$G$7+'Konstanty výpočtu NEL'!$L$10+K45*'Konstanty výpočtu NEL'!$G$13+I45*'Konstanty výpočtu NEL'!$G$16),"")</f>
      </c>
      <c r="V45" s="138">
        <f t="shared" si="7"/>
      </c>
      <c r="W45" s="138">
        <f t="shared" si="8"/>
      </c>
      <c r="X45" s="138">
        <f>IF(AND(ISNUMBER(O45),ISNUMBER(J45),ISNUMBER(Q45),ISNUMBER(K45),ISNUMBER('Konstanty výpočtu NEL'!$E$10)),(15.27*O45+28.38*'Konstanty výpočtu NEL'!$E$10/10+1.12*J45+4.54*K45/10)*(100-Q45)/100,"")</f>
      </c>
      <c r="Y45" s="139">
        <f t="shared" si="10"/>
      </c>
      <c r="Z45" s="139">
        <f t="shared" si="9"/>
      </c>
    </row>
    <row r="46" spans="1:26" ht="12.75">
      <c r="A46" s="180"/>
      <c r="B46" s="70">
        <f>'Vstupy hybridů'!B46</f>
        <v>2</v>
      </c>
      <c r="C46" s="71">
        <f>'Vstupy hybridů'!C46</f>
        <v>0</v>
      </c>
      <c r="D46" s="137">
        <f>IF(ISBLANK('Vstupy hybridů'!D46),"",'Vstupy hybridů'!D46)</f>
      </c>
      <c r="E46" s="138">
        <f t="shared" si="1"/>
      </c>
      <c r="F46" s="138">
        <f>IF(ISNUMBER('Vstupy hybridů'!E46),'Vstupy hybridů'!E46,"")</f>
      </c>
      <c r="G46" s="138">
        <f t="shared" si="2"/>
      </c>
      <c r="H46" s="138">
        <f>IF(ISNUMBER('Vstupy hybridů'!F46),'Vstupy hybridů'!F46,"")</f>
      </c>
      <c r="I46" s="138">
        <f>IF(AND(ISNUMBER(N46),ISNUMBER(P46),ISNUMBER(K46),ISNUMBER('Konstanty výpočtu NEL'!$E$10)),1000-(N46+P46+K46+'Konstanty výpočtu NEL'!$E$10),"")</f>
      </c>
      <c r="J46" s="138">
        <f t="shared" si="3"/>
      </c>
      <c r="K46" s="138">
        <f t="shared" si="4"/>
      </c>
      <c r="L46" s="138">
        <f>IF('Vstupy hybridů'!H46,'Vstupy hybridů'!H46,"")</f>
      </c>
      <c r="M46" s="138">
        <f>IF('Vstupy hybridů'!I46,'Vstupy hybridů'!I46,"")</f>
      </c>
      <c r="N46" s="138">
        <f t="shared" si="5"/>
      </c>
      <c r="O46" s="138">
        <f>IF(ISNUMBER('Vstupy hybridů'!G46),'Vstupy hybridů'!G46,"")</f>
      </c>
      <c r="P46" s="138">
        <f t="shared" si="6"/>
      </c>
      <c r="Q46" s="138">
        <f>IF(ISNUMBER('Vstupy hybridů'!J46),'Vstupy hybridů'!J46,"")</f>
      </c>
      <c r="R46" s="138">
        <f>IF(ISNUMBER('Vstupy hybridů'!K46),'Vstupy hybridů'!K46,"")</f>
      </c>
      <c r="S46" s="138">
        <f>IF(AND(ISNUMBER(N46),ISNUMBER(P46),ISNUMBER('Konstanty výpočtu NEL'!$E$25),ISNUMBER('Konstanty výpočtu NEL'!$E$28),ISNUMBER('Konstanty výpočtu NEL'!$E$31)),N46*'Konstanty výpočtu NEL'!$E$25+(1000-P46)*'Konstanty výpočtu NEL'!$E$28+'Konstanty výpočtu NEL'!$E$31,"")</f>
      </c>
      <c r="T46" s="138">
        <f>IF(AND(ISNUMBER(N46),ISNUMBER('Konstanty výpočtu NEL'!$G$7),ISNUMBER('Konstanty výpočtu NEL'!$L$10),ISNUMBER(K46),ISNUMBER(R46),ISNUMBER(I46),ISNUMBER('Konstanty výpočtu NEL'!$G$16)),'Konstanty výpočtu NEL'!$G$28*(N46*'Konstanty výpočtu NEL'!$G$7+'Konstanty výpočtu NEL'!$L$10+K46*R46/100+I46*'Konstanty výpočtu NEL'!$G$16),"")</f>
      </c>
      <c r="U46" s="138">
        <f>IF(AND(ISNUMBER(N46),ISNUMBER('Konstanty výpočtu NEL'!$G$7),ISNUMBER('Konstanty výpočtu NEL'!$L$10),ISNUMBER(K46),ISNUMBER('Konstanty výpočtu NEL'!$G$13),ISNUMBER(I46),ISNUMBER('Konstanty výpočtu NEL'!$G$16)),'Konstanty výpočtu NEL'!$G$28*(N46*'Konstanty výpočtu NEL'!$G$7+'Konstanty výpočtu NEL'!$L$10+K46*'Konstanty výpočtu NEL'!$G$13+I46*'Konstanty výpočtu NEL'!$G$16),"")</f>
      </c>
      <c r="V46" s="138">
        <f t="shared" si="7"/>
      </c>
      <c r="W46" s="138">
        <f t="shared" si="8"/>
      </c>
      <c r="X46" s="138">
        <f>IF(AND(ISNUMBER(O46),ISNUMBER(J46),ISNUMBER(Q46),ISNUMBER(K46),ISNUMBER('Konstanty výpočtu NEL'!$E$10)),(15.27*O46+28.38*'Konstanty výpočtu NEL'!$E$10/10+1.12*J46+4.54*K46/10)*(100-Q46)/100,"")</f>
      </c>
      <c r="Y46" s="139">
        <f t="shared" si="10"/>
      </c>
      <c r="Z46" s="139">
        <f t="shared" si="9"/>
      </c>
    </row>
    <row r="47" spans="1:26" ht="12.75">
      <c r="A47" s="180"/>
      <c r="B47" s="70">
        <f>'Vstupy hybridů'!B47</f>
        <v>3</v>
      </c>
      <c r="C47" s="71">
        <f>'Vstupy hybridů'!C47</f>
        <v>0</v>
      </c>
      <c r="D47" s="137">
        <f>IF(ISBLANK('Vstupy hybridů'!D47),"",'Vstupy hybridů'!D47)</f>
      </c>
      <c r="E47" s="138">
        <f t="shared" si="1"/>
      </c>
      <c r="F47" s="138">
        <f>IF(ISNUMBER('Vstupy hybridů'!E47),'Vstupy hybridů'!E47,"")</f>
      </c>
      <c r="G47" s="138">
        <f t="shared" si="2"/>
      </c>
      <c r="H47" s="138">
        <f>IF(ISNUMBER('Vstupy hybridů'!F47),'Vstupy hybridů'!F47,"")</f>
      </c>
      <c r="I47" s="138">
        <f>IF(AND(ISNUMBER(N47),ISNUMBER(P47),ISNUMBER(K47),ISNUMBER('Konstanty výpočtu NEL'!$E$10)),1000-(N47+P47+K47+'Konstanty výpočtu NEL'!$E$10),"")</f>
      </c>
      <c r="J47" s="138">
        <f t="shared" si="3"/>
      </c>
      <c r="K47" s="138">
        <f t="shared" si="4"/>
      </c>
      <c r="L47" s="138">
        <f>IF('Vstupy hybridů'!H47,'Vstupy hybridů'!H47,"")</f>
      </c>
      <c r="M47" s="138">
        <f>IF('Vstupy hybridů'!I47,'Vstupy hybridů'!I47,"")</f>
      </c>
      <c r="N47" s="138">
        <f t="shared" si="5"/>
      </c>
      <c r="O47" s="138">
        <f>IF(ISNUMBER('Vstupy hybridů'!G47),'Vstupy hybridů'!G47,"")</f>
      </c>
      <c r="P47" s="138">
        <f t="shared" si="6"/>
      </c>
      <c r="Q47" s="138">
        <f>IF(ISNUMBER('Vstupy hybridů'!J47),'Vstupy hybridů'!J47,"")</f>
      </c>
      <c r="R47" s="138">
        <f>IF(ISNUMBER('Vstupy hybridů'!K47),'Vstupy hybridů'!K47,"")</f>
      </c>
      <c r="S47" s="138">
        <f>IF(AND(ISNUMBER(N47),ISNUMBER(P47),ISNUMBER('Konstanty výpočtu NEL'!$E$25),ISNUMBER('Konstanty výpočtu NEL'!$E$28),ISNUMBER('Konstanty výpočtu NEL'!$E$31)),N47*'Konstanty výpočtu NEL'!$E$25+(1000-P47)*'Konstanty výpočtu NEL'!$E$28+'Konstanty výpočtu NEL'!$E$31,"")</f>
      </c>
      <c r="T47" s="138">
        <f>IF(AND(ISNUMBER(N47),ISNUMBER('Konstanty výpočtu NEL'!$G$7),ISNUMBER('Konstanty výpočtu NEL'!$L$10),ISNUMBER(K47),ISNUMBER(R47),ISNUMBER(I47),ISNUMBER('Konstanty výpočtu NEL'!$G$16)),'Konstanty výpočtu NEL'!$G$28*(N47*'Konstanty výpočtu NEL'!$G$7+'Konstanty výpočtu NEL'!$L$10+K47*R47/100+I47*'Konstanty výpočtu NEL'!$G$16),"")</f>
      </c>
      <c r="U47" s="138">
        <f>IF(AND(ISNUMBER(N47),ISNUMBER('Konstanty výpočtu NEL'!$G$7),ISNUMBER('Konstanty výpočtu NEL'!$L$10),ISNUMBER(K47),ISNUMBER('Konstanty výpočtu NEL'!$G$13),ISNUMBER(I47),ISNUMBER('Konstanty výpočtu NEL'!$G$16)),'Konstanty výpočtu NEL'!$G$28*(N47*'Konstanty výpočtu NEL'!$G$7+'Konstanty výpočtu NEL'!$L$10+K47*'Konstanty výpočtu NEL'!$G$13+I47*'Konstanty výpočtu NEL'!$G$16),"")</f>
      </c>
      <c r="V47" s="138">
        <f t="shared" si="7"/>
      </c>
      <c r="W47" s="138">
        <f t="shared" si="8"/>
      </c>
      <c r="X47" s="138">
        <f>IF(AND(ISNUMBER(O47),ISNUMBER(J47),ISNUMBER(Q47),ISNUMBER(K47),ISNUMBER('Konstanty výpočtu NEL'!$E$10)),(15.27*O47+28.38*'Konstanty výpočtu NEL'!$E$10/10+1.12*J47+4.54*K47/10)*(100-Q47)/100,"")</f>
      </c>
      <c r="Y47" s="139">
        <f t="shared" si="10"/>
      </c>
      <c r="Z47" s="139">
        <f t="shared" si="9"/>
      </c>
    </row>
    <row r="48" spans="1:26" ht="12.75" customHeight="1">
      <c r="A48" s="180" t="str">
        <f>'Vstupy hybridů'!A48</f>
        <v>H15</v>
      </c>
      <c r="B48" s="70">
        <f>'Vstupy hybridů'!B48</f>
        <v>1</v>
      </c>
      <c r="C48" s="71">
        <f>'Vstupy hybridů'!C48</f>
        <v>0</v>
      </c>
      <c r="D48" s="137">
        <f>IF(ISBLANK('Vstupy hybridů'!D48),"",'Vstupy hybridů'!D48)</f>
      </c>
      <c r="E48" s="138">
        <f t="shared" si="1"/>
      </c>
      <c r="F48" s="138">
        <f>IF(ISNUMBER('Vstupy hybridů'!E48),'Vstupy hybridů'!E48,"")</f>
      </c>
      <c r="G48" s="138">
        <f t="shared" si="2"/>
      </c>
      <c r="H48" s="138">
        <f>IF(ISNUMBER('Vstupy hybridů'!F48),'Vstupy hybridů'!F48,"")</f>
      </c>
      <c r="I48" s="138">
        <f>IF(AND(ISNUMBER(N48),ISNUMBER(P48),ISNUMBER(K48),ISNUMBER('Konstanty výpočtu NEL'!$E$10)),1000-(N48+P48+K48+'Konstanty výpočtu NEL'!$E$10),"")</f>
      </c>
      <c r="J48" s="138">
        <f t="shared" si="3"/>
      </c>
      <c r="K48" s="138">
        <f t="shared" si="4"/>
      </c>
      <c r="L48" s="138">
        <f>IF('Vstupy hybridů'!H48,'Vstupy hybridů'!H48,"")</f>
      </c>
      <c r="M48" s="138">
        <f>IF('Vstupy hybridů'!I48,'Vstupy hybridů'!I48,"")</f>
      </c>
      <c r="N48" s="138">
        <f t="shared" si="5"/>
      </c>
      <c r="O48" s="138">
        <f>IF(ISNUMBER('Vstupy hybridů'!G48),'Vstupy hybridů'!G48,"")</f>
      </c>
      <c r="P48" s="138">
        <f t="shared" si="6"/>
      </c>
      <c r="Q48" s="138">
        <f>IF(ISNUMBER('Vstupy hybridů'!J48),'Vstupy hybridů'!J48,"")</f>
      </c>
      <c r="R48" s="138">
        <f>IF(ISNUMBER('Vstupy hybridů'!K48),'Vstupy hybridů'!K48,"")</f>
      </c>
      <c r="S48" s="138">
        <f>IF(AND(ISNUMBER(N48),ISNUMBER(P48),ISNUMBER('Konstanty výpočtu NEL'!$E$25),ISNUMBER('Konstanty výpočtu NEL'!$E$28),ISNUMBER('Konstanty výpočtu NEL'!$E$31)),N48*'Konstanty výpočtu NEL'!$E$25+(1000-P48)*'Konstanty výpočtu NEL'!$E$28+'Konstanty výpočtu NEL'!$E$31,"")</f>
      </c>
      <c r="T48" s="138">
        <f>IF(AND(ISNUMBER(N48),ISNUMBER('Konstanty výpočtu NEL'!$G$7),ISNUMBER('Konstanty výpočtu NEL'!$L$10),ISNUMBER(K48),ISNUMBER(R48),ISNUMBER(I48),ISNUMBER('Konstanty výpočtu NEL'!$G$16)),'Konstanty výpočtu NEL'!$G$28*(N48*'Konstanty výpočtu NEL'!$G$7+'Konstanty výpočtu NEL'!$L$10+K48*R48/100+I48*'Konstanty výpočtu NEL'!$G$16),"")</f>
      </c>
      <c r="U48" s="138">
        <f>IF(AND(ISNUMBER(N48),ISNUMBER('Konstanty výpočtu NEL'!$G$7),ISNUMBER('Konstanty výpočtu NEL'!$L$10),ISNUMBER(K48),ISNUMBER('Konstanty výpočtu NEL'!$G$13),ISNUMBER(I48),ISNUMBER('Konstanty výpočtu NEL'!$G$16)),'Konstanty výpočtu NEL'!$G$28*(N48*'Konstanty výpočtu NEL'!$G$7+'Konstanty výpočtu NEL'!$L$10+K48*'Konstanty výpočtu NEL'!$G$13+I48*'Konstanty výpočtu NEL'!$G$16),"")</f>
      </c>
      <c r="V48" s="138">
        <f t="shared" si="7"/>
      </c>
      <c r="W48" s="138">
        <f t="shared" si="8"/>
      </c>
      <c r="X48" s="138">
        <f>IF(AND(ISNUMBER(O48),ISNUMBER(J48),ISNUMBER(Q48),ISNUMBER(K48),ISNUMBER('Konstanty výpočtu NEL'!$E$10)),(15.27*O48+28.38*'Konstanty výpočtu NEL'!$E$10/10+1.12*J48+4.54*K48/10)*(100-Q48)/100,"")</f>
      </c>
      <c r="Y48" s="139">
        <f t="shared" si="10"/>
      </c>
      <c r="Z48" s="139">
        <f t="shared" si="9"/>
      </c>
    </row>
    <row r="49" spans="1:26" ht="12.75">
      <c r="A49" s="180"/>
      <c r="B49" s="70">
        <f>'Vstupy hybridů'!B49</f>
        <v>2</v>
      </c>
      <c r="C49" s="71">
        <f>'Vstupy hybridů'!C49</f>
        <v>0</v>
      </c>
      <c r="D49" s="137">
        <f>IF(ISBLANK('Vstupy hybridů'!D49),"",'Vstupy hybridů'!D49)</f>
      </c>
      <c r="E49" s="138">
        <f t="shared" si="1"/>
      </c>
      <c r="F49" s="138">
        <f>IF(ISNUMBER('Vstupy hybridů'!E49),'Vstupy hybridů'!E49,"")</f>
      </c>
      <c r="G49" s="138">
        <f t="shared" si="2"/>
      </c>
      <c r="H49" s="138">
        <f>IF(ISNUMBER('Vstupy hybridů'!F49),'Vstupy hybridů'!F49,"")</f>
      </c>
      <c r="I49" s="138">
        <f>IF(AND(ISNUMBER(N49),ISNUMBER(P49),ISNUMBER(K49),ISNUMBER('Konstanty výpočtu NEL'!$E$10)),1000-(N49+P49+K49+'Konstanty výpočtu NEL'!$E$10),"")</f>
      </c>
      <c r="J49" s="138">
        <f t="shared" si="3"/>
      </c>
      <c r="K49" s="138">
        <f t="shared" si="4"/>
      </c>
      <c r="L49" s="138">
        <f>IF('Vstupy hybridů'!H49,'Vstupy hybridů'!H49,"")</f>
      </c>
      <c r="M49" s="138">
        <f>IF('Vstupy hybridů'!I49,'Vstupy hybridů'!I49,"")</f>
      </c>
      <c r="N49" s="138">
        <f t="shared" si="5"/>
      </c>
      <c r="O49" s="138">
        <f>IF(ISNUMBER('Vstupy hybridů'!G49),'Vstupy hybridů'!G49,"")</f>
      </c>
      <c r="P49" s="138">
        <f t="shared" si="6"/>
      </c>
      <c r="Q49" s="138">
        <f>IF(ISNUMBER('Vstupy hybridů'!J49),'Vstupy hybridů'!J49,"")</f>
      </c>
      <c r="R49" s="138">
        <f>IF(ISNUMBER('Vstupy hybridů'!K49),'Vstupy hybridů'!K49,"")</f>
      </c>
      <c r="S49" s="138">
        <f>IF(AND(ISNUMBER(N49),ISNUMBER(P49),ISNUMBER('Konstanty výpočtu NEL'!$E$25),ISNUMBER('Konstanty výpočtu NEL'!$E$28),ISNUMBER('Konstanty výpočtu NEL'!$E$31)),N49*'Konstanty výpočtu NEL'!$E$25+(1000-P49)*'Konstanty výpočtu NEL'!$E$28+'Konstanty výpočtu NEL'!$E$31,"")</f>
      </c>
      <c r="T49" s="138">
        <f>IF(AND(ISNUMBER(N49),ISNUMBER('Konstanty výpočtu NEL'!$G$7),ISNUMBER('Konstanty výpočtu NEL'!$L$10),ISNUMBER(K49),ISNUMBER(R49),ISNUMBER(I49),ISNUMBER('Konstanty výpočtu NEL'!$G$16)),'Konstanty výpočtu NEL'!$G$28*(N49*'Konstanty výpočtu NEL'!$G$7+'Konstanty výpočtu NEL'!$L$10+K49*R49/100+I49*'Konstanty výpočtu NEL'!$G$16),"")</f>
      </c>
      <c r="U49" s="138">
        <f>IF(AND(ISNUMBER(N49),ISNUMBER('Konstanty výpočtu NEL'!$G$7),ISNUMBER('Konstanty výpočtu NEL'!$L$10),ISNUMBER(K49),ISNUMBER('Konstanty výpočtu NEL'!$G$13),ISNUMBER(I49),ISNUMBER('Konstanty výpočtu NEL'!$G$16)),'Konstanty výpočtu NEL'!$G$28*(N49*'Konstanty výpočtu NEL'!$G$7+'Konstanty výpočtu NEL'!$L$10+K49*'Konstanty výpočtu NEL'!$G$13+I49*'Konstanty výpočtu NEL'!$G$16),"")</f>
      </c>
      <c r="V49" s="138">
        <f t="shared" si="7"/>
      </c>
      <c r="W49" s="138">
        <f t="shared" si="8"/>
      </c>
      <c r="X49" s="138">
        <f>IF(AND(ISNUMBER(O49),ISNUMBER(J49),ISNUMBER(Q49),ISNUMBER(K49),ISNUMBER('Konstanty výpočtu NEL'!$E$10)),(15.27*O49+28.38*'Konstanty výpočtu NEL'!$E$10/10+1.12*J49+4.54*K49/10)*(100-Q49)/100,"")</f>
      </c>
      <c r="Y49" s="139">
        <f t="shared" si="10"/>
      </c>
      <c r="Z49" s="139">
        <f t="shared" si="9"/>
      </c>
    </row>
    <row r="50" spans="1:26" ht="12.75">
      <c r="A50" s="180"/>
      <c r="B50" s="70">
        <f>'Vstupy hybridů'!B50</f>
        <v>3</v>
      </c>
      <c r="C50" s="71">
        <f>'Vstupy hybridů'!C50</f>
        <v>0</v>
      </c>
      <c r="D50" s="137">
        <f>IF(ISBLANK('Vstupy hybridů'!D50),"",'Vstupy hybridů'!D50)</f>
      </c>
      <c r="E50" s="138">
        <f t="shared" si="1"/>
      </c>
      <c r="F50" s="138">
        <f>IF(ISNUMBER('Vstupy hybridů'!E50),'Vstupy hybridů'!E50,"")</f>
      </c>
      <c r="G50" s="138">
        <f t="shared" si="2"/>
      </c>
      <c r="H50" s="138">
        <f>IF(ISNUMBER('Vstupy hybridů'!F50),'Vstupy hybridů'!F50,"")</f>
      </c>
      <c r="I50" s="138">
        <f>IF(AND(ISNUMBER(N50),ISNUMBER(P50),ISNUMBER(K50),ISNUMBER('Konstanty výpočtu NEL'!$E$10)),1000-(N50+P50+K50+'Konstanty výpočtu NEL'!$E$10),"")</f>
      </c>
      <c r="J50" s="138">
        <f t="shared" si="3"/>
      </c>
      <c r="K50" s="138">
        <f t="shared" si="4"/>
      </c>
      <c r="L50" s="138">
        <f>IF('Vstupy hybridů'!H50,'Vstupy hybridů'!H50,"")</f>
      </c>
      <c r="M50" s="138">
        <f>IF('Vstupy hybridů'!I50,'Vstupy hybridů'!I50,"")</f>
      </c>
      <c r="N50" s="138">
        <f t="shared" si="5"/>
      </c>
      <c r="O50" s="138">
        <f>IF(ISNUMBER('Vstupy hybridů'!G50),'Vstupy hybridů'!G50,"")</f>
      </c>
      <c r="P50" s="138">
        <f t="shared" si="6"/>
      </c>
      <c r="Q50" s="138">
        <f>IF(ISNUMBER('Vstupy hybridů'!J50),'Vstupy hybridů'!J50,"")</f>
      </c>
      <c r="R50" s="138">
        <f>IF(ISNUMBER('Vstupy hybridů'!K50),'Vstupy hybridů'!K50,"")</f>
      </c>
      <c r="S50" s="138">
        <f>IF(AND(ISNUMBER(N50),ISNUMBER(P50),ISNUMBER('Konstanty výpočtu NEL'!$E$25),ISNUMBER('Konstanty výpočtu NEL'!$E$28),ISNUMBER('Konstanty výpočtu NEL'!$E$31)),N50*'Konstanty výpočtu NEL'!$E$25+(1000-P50)*'Konstanty výpočtu NEL'!$E$28+'Konstanty výpočtu NEL'!$E$31,"")</f>
      </c>
      <c r="T50" s="138">
        <f>IF(AND(ISNUMBER(N50),ISNUMBER('Konstanty výpočtu NEL'!$G$7),ISNUMBER('Konstanty výpočtu NEL'!$L$10),ISNUMBER(K50),ISNUMBER(R50),ISNUMBER(I50),ISNUMBER('Konstanty výpočtu NEL'!$G$16)),'Konstanty výpočtu NEL'!$G$28*(N50*'Konstanty výpočtu NEL'!$G$7+'Konstanty výpočtu NEL'!$L$10+K50*R50/100+I50*'Konstanty výpočtu NEL'!$G$16),"")</f>
      </c>
      <c r="U50" s="138">
        <f>IF(AND(ISNUMBER(N50),ISNUMBER('Konstanty výpočtu NEL'!$G$7),ISNUMBER('Konstanty výpočtu NEL'!$L$10),ISNUMBER(K50),ISNUMBER('Konstanty výpočtu NEL'!$G$13),ISNUMBER(I50),ISNUMBER('Konstanty výpočtu NEL'!$G$16)),'Konstanty výpočtu NEL'!$G$28*(N50*'Konstanty výpočtu NEL'!$G$7+'Konstanty výpočtu NEL'!$L$10+K50*'Konstanty výpočtu NEL'!$G$13+I50*'Konstanty výpočtu NEL'!$G$16),"")</f>
      </c>
      <c r="V50" s="138">
        <f t="shared" si="7"/>
      </c>
      <c r="W50" s="138">
        <f t="shared" si="8"/>
      </c>
      <c r="X50" s="138">
        <f>IF(AND(ISNUMBER(O50),ISNUMBER(J50),ISNUMBER(Q50),ISNUMBER(K50),ISNUMBER('Konstanty výpočtu NEL'!$E$10)),(15.27*O50+28.38*'Konstanty výpočtu NEL'!$E$10/10+1.12*J50+4.54*K50/10)*(100-Q50)/100,"")</f>
      </c>
      <c r="Y50" s="139">
        <f t="shared" si="10"/>
      </c>
      <c r="Z50" s="139">
        <f t="shared" si="9"/>
      </c>
    </row>
    <row r="51" spans="1:26" ht="12.75" customHeight="1">
      <c r="A51" s="180" t="str">
        <f>'Vstupy hybridů'!A51</f>
        <v>H16</v>
      </c>
      <c r="B51" s="70">
        <f>'Vstupy hybridů'!B51</f>
        <v>1</v>
      </c>
      <c r="C51" s="71">
        <f>'Vstupy hybridů'!C51</f>
        <v>0</v>
      </c>
      <c r="D51" s="137">
        <f>IF(ISBLANK('Vstupy hybridů'!D51),"",'Vstupy hybridů'!D51)</f>
      </c>
      <c r="E51" s="138">
        <f t="shared" si="1"/>
      </c>
      <c r="F51" s="138">
        <f>IF(ISNUMBER('Vstupy hybridů'!E51),'Vstupy hybridů'!E51,"")</f>
      </c>
      <c r="G51" s="138">
        <f t="shared" si="2"/>
      </c>
      <c r="H51" s="138">
        <f>IF(ISNUMBER('Vstupy hybridů'!F51),'Vstupy hybridů'!F51,"")</f>
      </c>
      <c r="I51" s="138">
        <f>IF(AND(ISNUMBER(N51),ISNUMBER(P51),ISNUMBER(K51),ISNUMBER('Konstanty výpočtu NEL'!$E$10)),1000-(N51+P51+K51+'Konstanty výpočtu NEL'!$E$10),"")</f>
      </c>
      <c r="J51" s="138">
        <f t="shared" si="3"/>
      </c>
      <c r="K51" s="138">
        <f t="shared" si="4"/>
      </c>
      <c r="L51" s="138">
        <f>IF('Vstupy hybridů'!H51,'Vstupy hybridů'!H51,"")</f>
      </c>
      <c r="M51" s="138">
        <f>IF('Vstupy hybridů'!I51,'Vstupy hybridů'!I51,"")</f>
      </c>
      <c r="N51" s="138">
        <f t="shared" si="5"/>
      </c>
      <c r="O51" s="138">
        <f>IF(ISNUMBER('Vstupy hybridů'!G51),'Vstupy hybridů'!G51,"")</f>
      </c>
      <c r="P51" s="138">
        <f t="shared" si="6"/>
      </c>
      <c r="Q51" s="138">
        <f>IF(ISNUMBER('Vstupy hybridů'!J51),'Vstupy hybridů'!J51,"")</f>
      </c>
      <c r="R51" s="138">
        <f>IF(ISNUMBER('Vstupy hybridů'!K51),'Vstupy hybridů'!K51,"")</f>
      </c>
      <c r="S51" s="138">
        <f>IF(AND(ISNUMBER(N51),ISNUMBER(P51),ISNUMBER('Konstanty výpočtu NEL'!$E$25),ISNUMBER('Konstanty výpočtu NEL'!$E$28),ISNUMBER('Konstanty výpočtu NEL'!$E$31)),N51*'Konstanty výpočtu NEL'!$E$25+(1000-P51)*'Konstanty výpočtu NEL'!$E$28+'Konstanty výpočtu NEL'!$E$31,"")</f>
      </c>
      <c r="T51" s="138">
        <f>IF(AND(ISNUMBER(N51),ISNUMBER('Konstanty výpočtu NEL'!$G$7),ISNUMBER('Konstanty výpočtu NEL'!$L$10),ISNUMBER(K51),ISNUMBER(R51),ISNUMBER(I51),ISNUMBER('Konstanty výpočtu NEL'!$G$16)),'Konstanty výpočtu NEL'!$G$28*(N51*'Konstanty výpočtu NEL'!$G$7+'Konstanty výpočtu NEL'!$L$10+K51*R51/100+I51*'Konstanty výpočtu NEL'!$G$16),"")</f>
      </c>
      <c r="U51" s="138">
        <f>IF(AND(ISNUMBER(N51),ISNUMBER('Konstanty výpočtu NEL'!$G$7),ISNUMBER('Konstanty výpočtu NEL'!$L$10),ISNUMBER(K51),ISNUMBER('Konstanty výpočtu NEL'!$G$13),ISNUMBER(I51),ISNUMBER('Konstanty výpočtu NEL'!$G$16)),'Konstanty výpočtu NEL'!$G$28*(N51*'Konstanty výpočtu NEL'!$G$7+'Konstanty výpočtu NEL'!$L$10+K51*'Konstanty výpočtu NEL'!$G$13+I51*'Konstanty výpočtu NEL'!$G$16),"")</f>
      </c>
      <c r="V51" s="138">
        <f t="shared" si="7"/>
      </c>
      <c r="W51" s="138">
        <f t="shared" si="8"/>
      </c>
      <c r="X51" s="138">
        <f>IF(AND(ISNUMBER(O51),ISNUMBER(J51),ISNUMBER(Q51),ISNUMBER(K51),ISNUMBER('Konstanty výpočtu NEL'!$E$10)),(15.27*O51+28.38*'Konstanty výpočtu NEL'!$E$10/10+1.12*J51+4.54*K51/10)*(100-Q51)/100,"")</f>
      </c>
      <c r="Y51" s="139">
        <f t="shared" si="10"/>
      </c>
      <c r="Z51" s="139">
        <f t="shared" si="9"/>
      </c>
    </row>
    <row r="52" spans="1:26" ht="12.75">
      <c r="A52" s="180"/>
      <c r="B52" s="70">
        <f>'Vstupy hybridů'!B52</f>
        <v>2</v>
      </c>
      <c r="C52" s="71">
        <f>'Vstupy hybridů'!C52</f>
        <v>0</v>
      </c>
      <c r="D52" s="137">
        <f>IF(ISBLANK('Vstupy hybridů'!D52),"",'Vstupy hybridů'!D52)</f>
      </c>
      <c r="E52" s="138">
        <f t="shared" si="1"/>
      </c>
      <c r="F52" s="138">
        <f>IF(ISNUMBER('Vstupy hybridů'!E52),'Vstupy hybridů'!E52,"")</f>
      </c>
      <c r="G52" s="138">
        <f t="shared" si="2"/>
      </c>
      <c r="H52" s="138">
        <f>IF(ISNUMBER('Vstupy hybridů'!F52),'Vstupy hybridů'!F52,"")</f>
      </c>
      <c r="I52" s="138">
        <f>IF(AND(ISNUMBER(N52),ISNUMBER(P52),ISNUMBER(K52),ISNUMBER('Konstanty výpočtu NEL'!$E$10)),1000-(N52+P52+K52+'Konstanty výpočtu NEL'!$E$10),"")</f>
      </c>
      <c r="J52" s="138">
        <f t="shared" si="3"/>
      </c>
      <c r="K52" s="138">
        <f t="shared" si="4"/>
      </c>
      <c r="L52" s="138">
        <f>IF('Vstupy hybridů'!H52,'Vstupy hybridů'!H52,"")</f>
      </c>
      <c r="M52" s="138">
        <f>IF('Vstupy hybridů'!I52,'Vstupy hybridů'!I52,"")</f>
      </c>
      <c r="N52" s="138">
        <f t="shared" si="5"/>
      </c>
      <c r="O52" s="138">
        <f>IF(ISNUMBER('Vstupy hybridů'!G52),'Vstupy hybridů'!G52,"")</f>
      </c>
      <c r="P52" s="138">
        <f t="shared" si="6"/>
      </c>
      <c r="Q52" s="138">
        <f>IF(ISNUMBER('Vstupy hybridů'!J52),'Vstupy hybridů'!J52,"")</f>
      </c>
      <c r="R52" s="138">
        <f>IF(ISNUMBER('Vstupy hybridů'!K52),'Vstupy hybridů'!K52,"")</f>
      </c>
      <c r="S52" s="138">
        <f>IF(AND(ISNUMBER(N52),ISNUMBER(P52),ISNUMBER('Konstanty výpočtu NEL'!$E$25),ISNUMBER('Konstanty výpočtu NEL'!$E$28),ISNUMBER('Konstanty výpočtu NEL'!$E$31)),N52*'Konstanty výpočtu NEL'!$E$25+(1000-P52)*'Konstanty výpočtu NEL'!$E$28+'Konstanty výpočtu NEL'!$E$31,"")</f>
      </c>
      <c r="T52" s="138">
        <f>IF(AND(ISNUMBER(N52),ISNUMBER('Konstanty výpočtu NEL'!$G$7),ISNUMBER('Konstanty výpočtu NEL'!$L$10),ISNUMBER(K52),ISNUMBER(R52),ISNUMBER(I52),ISNUMBER('Konstanty výpočtu NEL'!$G$16)),'Konstanty výpočtu NEL'!$G$28*(N52*'Konstanty výpočtu NEL'!$G$7+'Konstanty výpočtu NEL'!$L$10+K52*R52/100+I52*'Konstanty výpočtu NEL'!$G$16),"")</f>
      </c>
      <c r="U52" s="138">
        <f>IF(AND(ISNUMBER(N52),ISNUMBER('Konstanty výpočtu NEL'!$G$7),ISNUMBER('Konstanty výpočtu NEL'!$L$10),ISNUMBER(K52),ISNUMBER('Konstanty výpočtu NEL'!$G$13),ISNUMBER(I52),ISNUMBER('Konstanty výpočtu NEL'!$G$16)),'Konstanty výpočtu NEL'!$G$28*(N52*'Konstanty výpočtu NEL'!$G$7+'Konstanty výpočtu NEL'!$L$10+K52*'Konstanty výpočtu NEL'!$G$13+I52*'Konstanty výpočtu NEL'!$G$16),"")</f>
      </c>
      <c r="V52" s="138">
        <f t="shared" si="7"/>
      </c>
      <c r="W52" s="138">
        <f t="shared" si="8"/>
      </c>
      <c r="X52" s="138">
        <f>IF(AND(ISNUMBER(O52),ISNUMBER(J52),ISNUMBER(Q52),ISNUMBER(K52),ISNUMBER('Konstanty výpočtu NEL'!$E$10)),(15.27*O52+28.38*'Konstanty výpočtu NEL'!$E$10/10+1.12*J52+4.54*K52/10)*(100-Q52)/100,"")</f>
      </c>
      <c r="Y52" s="139">
        <f t="shared" si="10"/>
      </c>
      <c r="Z52" s="139">
        <f t="shared" si="9"/>
      </c>
    </row>
    <row r="53" spans="1:26" ht="12.75">
      <c r="A53" s="180"/>
      <c r="B53" s="70">
        <f>'Vstupy hybridů'!B53</f>
        <v>3</v>
      </c>
      <c r="C53" s="71">
        <f>'Vstupy hybridů'!C53</f>
        <v>0</v>
      </c>
      <c r="D53" s="137">
        <f>IF(ISBLANK('Vstupy hybridů'!D53),"",'Vstupy hybridů'!D53)</f>
      </c>
      <c r="E53" s="138">
        <f t="shared" si="1"/>
      </c>
      <c r="F53" s="138">
        <f>IF(ISNUMBER('Vstupy hybridů'!E53),'Vstupy hybridů'!E53,"")</f>
      </c>
      <c r="G53" s="138">
        <f t="shared" si="2"/>
      </c>
      <c r="H53" s="138">
        <f>IF(ISNUMBER('Vstupy hybridů'!F53),'Vstupy hybridů'!F53,"")</f>
      </c>
      <c r="I53" s="138">
        <f>IF(AND(ISNUMBER(N53),ISNUMBER(P53),ISNUMBER(K53),ISNUMBER('Konstanty výpočtu NEL'!$E$10)),1000-(N53+P53+K53+'Konstanty výpočtu NEL'!$E$10),"")</f>
      </c>
      <c r="J53" s="138">
        <f t="shared" si="3"/>
      </c>
      <c r="K53" s="138">
        <f t="shared" si="4"/>
      </c>
      <c r="L53" s="138">
        <f>IF('Vstupy hybridů'!H53,'Vstupy hybridů'!H53,"")</f>
      </c>
      <c r="M53" s="138">
        <f>IF('Vstupy hybridů'!I53,'Vstupy hybridů'!I53,"")</f>
      </c>
      <c r="N53" s="138">
        <f t="shared" si="5"/>
      </c>
      <c r="O53" s="138">
        <f>IF(ISNUMBER('Vstupy hybridů'!G53),'Vstupy hybridů'!G53,"")</f>
      </c>
      <c r="P53" s="138">
        <f t="shared" si="6"/>
      </c>
      <c r="Q53" s="138">
        <f>IF(ISNUMBER('Vstupy hybridů'!J53),'Vstupy hybridů'!J53,"")</f>
      </c>
      <c r="R53" s="138">
        <f>IF(ISNUMBER('Vstupy hybridů'!K53),'Vstupy hybridů'!K53,"")</f>
      </c>
      <c r="S53" s="138">
        <f>IF(AND(ISNUMBER(N53),ISNUMBER(P53),ISNUMBER('Konstanty výpočtu NEL'!$E$25),ISNUMBER('Konstanty výpočtu NEL'!$E$28),ISNUMBER('Konstanty výpočtu NEL'!$E$31)),N53*'Konstanty výpočtu NEL'!$E$25+(1000-P53)*'Konstanty výpočtu NEL'!$E$28+'Konstanty výpočtu NEL'!$E$31,"")</f>
      </c>
      <c r="T53" s="138">
        <f>IF(AND(ISNUMBER(N53),ISNUMBER('Konstanty výpočtu NEL'!$G$7),ISNUMBER('Konstanty výpočtu NEL'!$L$10),ISNUMBER(K53),ISNUMBER(R53),ISNUMBER(I53),ISNUMBER('Konstanty výpočtu NEL'!$G$16)),'Konstanty výpočtu NEL'!$G$28*(N53*'Konstanty výpočtu NEL'!$G$7+'Konstanty výpočtu NEL'!$L$10+K53*R53/100+I53*'Konstanty výpočtu NEL'!$G$16),"")</f>
      </c>
      <c r="U53" s="138">
        <f>IF(AND(ISNUMBER(N53),ISNUMBER('Konstanty výpočtu NEL'!$G$7),ISNUMBER('Konstanty výpočtu NEL'!$L$10),ISNUMBER(K53),ISNUMBER('Konstanty výpočtu NEL'!$G$13),ISNUMBER(I53),ISNUMBER('Konstanty výpočtu NEL'!$G$16)),'Konstanty výpočtu NEL'!$G$28*(N53*'Konstanty výpočtu NEL'!$G$7+'Konstanty výpočtu NEL'!$L$10+K53*'Konstanty výpočtu NEL'!$G$13+I53*'Konstanty výpočtu NEL'!$G$16),"")</f>
      </c>
      <c r="V53" s="138">
        <f t="shared" si="7"/>
      </c>
      <c r="W53" s="138">
        <f t="shared" si="8"/>
      </c>
      <c r="X53" s="138">
        <f>IF(AND(ISNUMBER(O53),ISNUMBER(J53),ISNUMBER(Q53),ISNUMBER(K53),ISNUMBER('Konstanty výpočtu NEL'!$E$10)),(15.27*O53+28.38*'Konstanty výpočtu NEL'!$E$10/10+1.12*J53+4.54*K53/10)*(100-Q53)/100,"")</f>
      </c>
      <c r="Y53" s="139">
        <f t="shared" si="10"/>
      </c>
      <c r="Z53" s="139">
        <f t="shared" si="9"/>
      </c>
    </row>
    <row r="54" spans="1:26" ht="12.75" customHeight="1">
      <c r="A54" s="180" t="str">
        <f>'Vstupy hybridů'!A54</f>
        <v>H17</v>
      </c>
      <c r="B54" s="70">
        <f>'Vstupy hybridů'!B54</f>
        <v>1</v>
      </c>
      <c r="C54" s="71">
        <f>'Vstupy hybridů'!C54</f>
        <v>0</v>
      </c>
      <c r="D54" s="137">
        <f>IF(ISBLANK('Vstupy hybridů'!D54),"",'Vstupy hybridů'!D54)</f>
      </c>
      <c r="E54" s="138">
        <f t="shared" si="1"/>
      </c>
      <c r="F54" s="138">
        <f>IF(ISNUMBER('Vstupy hybridů'!E54),'Vstupy hybridů'!E54,"")</f>
      </c>
      <c r="G54" s="138">
        <f t="shared" si="2"/>
      </c>
      <c r="H54" s="138">
        <f>IF(ISNUMBER('Vstupy hybridů'!F54),'Vstupy hybridů'!F54,"")</f>
      </c>
      <c r="I54" s="138">
        <f>IF(AND(ISNUMBER(N54),ISNUMBER(P54),ISNUMBER(K54),ISNUMBER('Konstanty výpočtu NEL'!$E$10)),1000-(N54+P54+K54+'Konstanty výpočtu NEL'!$E$10),"")</f>
      </c>
      <c r="J54" s="138">
        <f t="shared" si="3"/>
      </c>
      <c r="K54" s="138">
        <f t="shared" si="4"/>
      </c>
      <c r="L54" s="138">
        <f>IF('Vstupy hybridů'!H54,'Vstupy hybridů'!H54,"")</f>
      </c>
      <c r="M54" s="138">
        <f>IF('Vstupy hybridů'!I54,'Vstupy hybridů'!I54,"")</f>
      </c>
      <c r="N54" s="138">
        <f t="shared" si="5"/>
      </c>
      <c r="O54" s="138">
        <f>IF(ISNUMBER('Vstupy hybridů'!G54),'Vstupy hybridů'!G54,"")</f>
      </c>
      <c r="P54" s="138">
        <f t="shared" si="6"/>
      </c>
      <c r="Q54" s="138">
        <f>IF(ISNUMBER('Vstupy hybridů'!J54),'Vstupy hybridů'!J54,"")</f>
      </c>
      <c r="R54" s="138">
        <f>IF(ISNUMBER('Vstupy hybridů'!K54),'Vstupy hybridů'!K54,"")</f>
      </c>
      <c r="S54" s="138">
        <f>IF(AND(ISNUMBER(N54),ISNUMBER(P54),ISNUMBER('Konstanty výpočtu NEL'!$E$25),ISNUMBER('Konstanty výpočtu NEL'!$E$28),ISNUMBER('Konstanty výpočtu NEL'!$E$31)),N54*'Konstanty výpočtu NEL'!$E$25+(1000-P54)*'Konstanty výpočtu NEL'!$E$28+'Konstanty výpočtu NEL'!$E$31,"")</f>
      </c>
      <c r="T54" s="138">
        <f>IF(AND(ISNUMBER(N54),ISNUMBER('Konstanty výpočtu NEL'!$G$7),ISNUMBER('Konstanty výpočtu NEL'!$L$10),ISNUMBER(K54),ISNUMBER(R54),ISNUMBER(I54),ISNUMBER('Konstanty výpočtu NEL'!$G$16)),'Konstanty výpočtu NEL'!$G$28*(N54*'Konstanty výpočtu NEL'!$G$7+'Konstanty výpočtu NEL'!$L$10+K54*R54/100+I54*'Konstanty výpočtu NEL'!$G$16),"")</f>
      </c>
      <c r="U54" s="138">
        <f>IF(AND(ISNUMBER(N54),ISNUMBER('Konstanty výpočtu NEL'!$G$7),ISNUMBER('Konstanty výpočtu NEL'!$L$10),ISNUMBER(K54),ISNUMBER('Konstanty výpočtu NEL'!$G$13),ISNUMBER(I54),ISNUMBER('Konstanty výpočtu NEL'!$G$16)),'Konstanty výpočtu NEL'!$G$28*(N54*'Konstanty výpočtu NEL'!$G$7+'Konstanty výpočtu NEL'!$L$10+K54*'Konstanty výpočtu NEL'!$G$13+I54*'Konstanty výpočtu NEL'!$G$16),"")</f>
      </c>
      <c r="V54" s="138">
        <f t="shared" si="7"/>
      </c>
      <c r="W54" s="138">
        <f t="shared" si="8"/>
      </c>
      <c r="X54" s="138">
        <f>IF(AND(ISNUMBER(O54),ISNUMBER(J54),ISNUMBER(Q54),ISNUMBER(K54),ISNUMBER('Konstanty výpočtu NEL'!$E$10)),(15.27*O54+28.38*'Konstanty výpočtu NEL'!$E$10/10+1.12*J54+4.54*K54/10)*(100-Q54)/100,"")</f>
      </c>
      <c r="Y54" s="139">
        <f t="shared" si="10"/>
      </c>
      <c r="Z54" s="139">
        <f t="shared" si="9"/>
      </c>
    </row>
    <row r="55" spans="1:26" ht="12.75">
      <c r="A55" s="180"/>
      <c r="B55" s="70">
        <f>'Vstupy hybridů'!B55</f>
        <v>2</v>
      </c>
      <c r="C55" s="71">
        <f>'Vstupy hybridů'!C55</f>
        <v>0</v>
      </c>
      <c r="D55" s="137">
        <f>IF(ISBLANK('Vstupy hybridů'!D55),"",'Vstupy hybridů'!D55)</f>
      </c>
      <c r="E55" s="138">
        <f t="shared" si="1"/>
      </c>
      <c r="F55" s="138">
        <f>IF(ISNUMBER('Vstupy hybridů'!E55),'Vstupy hybridů'!E55,"")</f>
      </c>
      <c r="G55" s="138">
        <f t="shared" si="2"/>
      </c>
      <c r="H55" s="138">
        <f>IF(ISNUMBER('Vstupy hybridů'!F55),'Vstupy hybridů'!F55,"")</f>
      </c>
      <c r="I55" s="138">
        <f>IF(AND(ISNUMBER(N55),ISNUMBER(P55),ISNUMBER(K55),ISNUMBER('Konstanty výpočtu NEL'!$E$10)),1000-(N55+P55+K55+'Konstanty výpočtu NEL'!$E$10),"")</f>
      </c>
      <c r="J55" s="138">
        <f t="shared" si="3"/>
      </c>
      <c r="K55" s="138">
        <f t="shared" si="4"/>
      </c>
      <c r="L55" s="138">
        <f>IF('Vstupy hybridů'!H55,'Vstupy hybridů'!H55,"")</f>
      </c>
      <c r="M55" s="138">
        <f>IF('Vstupy hybridů'!I55,'Vstupy hybridů'!I55,"")</f>
      </c>
      <c r="N55" s="138">
        <f t="shared" si="5"/>
      </c>
      <c r="O55" s="138">
        <f>IF(ISNUMBER('Vstupy hybridů'!G55),'Vstupy hybridů'!G55,"")</f>
      </c>
      <c r="P55" s="138">
        <f t="shared" si="6"/>
      </c>
      <c r="Q55" s="138">
        <f>IF(ISNUMBER('Vstupy hybridů'!J55),'Vstupy hybridů'!J55,"")</f>
      </c>
      <c r="R55" s="138">
        <f>IF(ISNUMBER('Vstupy hybridů'!K55),'Vstupy hybridů'!K55,"")</f>
      </c>
      <c r="S55" s="138">
        <f>IF(AND(ISNUMBER(N55),ISNUMBER(P55),ISNUMBER('Konstanty výpočtu NEL'!$E$25),ISNUMBER('Konstanty výpočtu NEL'!$E$28),ISNUMBER('Konstanty výpočtu NEL'!$E$31)),N55*'Konstanty výpočtu NEL'!$E$25+(1000-P55)*'Konstanty výpočtu NEL'!$E$28+'Konstanty výpočtu NEL'!$E$31,"")</f>
      </c>
      <c r="T55" s="138">
        <f>IF(AND(ISNUMBER(N55),ISNUMBER('Konstanty výpočtu NEL'!$G$7),ISNUMBER('Konstanty výpočtu NEL'!$L$10),ISNUMBER(K55),ISNUMBER(R55),ISNUMBER(I55),ISNUMBER('Konstanty výpočtu NEL'!$G$16)),'Konstanty výpočtu NEL'!$G$28*(N55*'Konstanty výpočtu NEL'!$G$7+'Konstanty výpočtu NEL'!$L$10+K55*R55/100+I55*'Konstanty výpočtu NEL'!$G$16),"")</f>
      </c>
      <c r="U55" s="138">
        <f>IF(AND(ISNUMBER(N55),ISNUMBER('Konstanty výpočtu NEL'!$G$7),ISNUMBER('Konstanty výpočtu NEL'!$L$10),ISNUMBER(K55),ISNUMBER('Konstanty výpočtu NEL'!$G$13),ISNUMBER(I55),ISNUMBER('Konstanty výpočtu NEL'!$G$16)),'Konstanty výpočtu NEL'!$G$28*(N55*'Konstanty výpočtu NEL'!$G$7+'Konstanty výpočtu NEL'!$L$10+K55*'Konstanty výpočtu NEL'!$G$13+I55*'Konstanty výpočtu NEL'!$G$16),"")</f>
      </c>
      <c r="V55" s="138">
        <f t="shared" si="7"/>
      </c>
      <c r="W55" s="138">
        <f t="shared" si="8"/>
      </c>
      <c r="X55" s="138">
        <f>IF(AND(ISNUMBER(O55),ISNUMBER(J55),ISNUMBER(Q55),ISNUMBER(K55),ISNUMBER('Konstanty výpočtu NEL'!$E$10)),(15.27*O55+28.38*'Konstanty výpočtu NEL'!$E$10/10+1.12*J55+4.54*K55/10)*(100-Q55)/100,"")</f>
      </c>
      <c r="Y55" s="139">
        <f t="shared" si="10"/>
      </c>
      <c r="Z55" s="139">
        <f t="shared" si="9"/>
      </c>
    </row>
    <row r="56" spans="1:26" ht="12.75">
      <c r="A56" s="180"/>
      <c r="B56" s="70">
        <f>'Vstupy hybridů'!B56</f>
        <v>3</v>
      </c>
      <c r="C56" s="71">
        <f>'Vstupy hybridů'!C56</f>
        <v>0</v>
      </c>
      <c r="D56" s="137">
        <f>IF(ISBLANK('Vstupy hybridů'!D56),"",'Vstupy hybridů'!D56)</f>
      </c>
      <c r="E56" s="138">
        <f t="shared" si="1"/>
      </c>
      <c r="F56" s="138">
        <f>IF(ISNUMBER('Vstupy hybridů'!E56),'Vstupy hybridů'!E56,"")</f>
      </c>
      <c r="G56" s="138">
        <f t="shared" si="2"/>
      </c>
      <c r="H56" s="138">
        <f>IF(ISNUMBER('Vstupy hybridů'!F56),'Vstupy hybridů'!F56,"")</f>
      </c>
      <c r="I56" s="138">
        <f>IF(AND(ISNUMBER(N56),ISNUMBER(P56),ISNUMBER(K56),ISNUMBER('Konstanty výpočtu NEL'!$E$10)),1000-(N56+P56+K56+'Konstanty výpočtu NEL'!$E$10),"")</f>
      </c>
      <c r="J56" s="138">
        <f t="shared" si="3"/>
      </c>
      <c r="K56" s="138">
        <f t="shared" si="4"/>
      </c>
      <c r="L56" s="138">
        <f>IF('Vstupy hybridů'!H56,'Vstupy hybridů'!H56,"")</f>
      </c>
      <c r="M56" s="138">
        <f>IF('Vstupy hybridů'!I56,'Vstupy hybridů'!I56,"")</f>
      </c>
      <c r="N56" s="138">
        <f t="shared" si="5"/>
      </c>
      <c r="O56" s="138">
        <f>IF(ISNUMBER('Vstupy hybridů'!G56),'Vstupy hybridů'!G56,"")</f>
      </c>
      <c r="P56" s="138">
        <f t="shared" si="6"/>
      </c>
      <c r="Q56" s="138">
        <f>IF(ISNUMBER('Vstupy hybridů'!J56),'Vstupy hybridů'!J56,"")</f>
      </c>
      <c r="R56" s="138">
        <f>IF(ISNUMBER('Vstupy hybridů'!K56),'Vstupy hybridů'!K56,"")</f>
      </c>
      <c r="S56" s="138">
        <f>IF(AND(ISNUMBER(N56),ISNUMBER(P56),ISNUMBER('Konstanty výpočtu NEL'!$E$25),ISNUMBER('Konstanty výpočtu NEL'!$E$28),ISNUMBER('Konstanty výpočtu NEL'!$E$31)),N56*'Konstanty výpočtu NEL'!$E$25+(1000-P56)*'Konstanty výpočtu NEL'!$E$28+'Konstanty výpočtu NEL'!$E$31,"")</f>
      </c>
      <c r="T56" s="138">
        <f>IF(AND(ISNUMBER(N56),ISNUMBER('Konstanty výpočtu NEL'!$G$7),ISNUMBER('Konstanty výpočtu NEL'!$L$10),ISNUMBER(K56),ISNUMBER(R56),ISNUMBER(I56),ISNUMBER('Konstanty výpočtu NEL'!$G$16)),'Konstanty výpočtu NEL'!$G$28*(N56*'Konstanty výpočtu NEL'!$G$7+'Konstanty výpočtu NEL'!$L$10+K56*R56/100+I56*'Konstanty výpočtu NEL'!$G$16),"")</f>
      </c>
      <c r="U56" s="138">
        <f>IF(AND(ISNUMBER(N56),ISNUMBER('Konstanty výpočtu NEL'!$G$7),ISNUMBER('Konstanty výpočtu NEL'!$L$10),ISNUMBER(K56),ISNUMBER('Konstanty výpočtu NEL'!$G$13),ISNUMBER(I56),ISNUMBER('Konstanty výpočtu NEL'!$G$16)),'Konstanty výpočtu NEL'!$G$28*(N56*'Konstanty výpočtu NEL'!$G$7+'Konstanty výpočtu NEL'!$L$10+K56*'Konstanty výpočtu NEL'!$G$13+I56*'Konstanty výpočtu NEL'!$G$16),"")</f>
      </c>
      <c r="V56" s="138">
        <f t="shared" si="7"/>
      </c>
      <c r="W56" s="138">
        <f t="shared" si="8"/>
      </c>
      <c r="X56" s="138">
        <f>IF(AND(ISNUMBER(O56),ISNUMBER(J56),ISNUMBER(Q56),ISNUMBER(K56),ISNUMBER('Konstanty výpočtu NEL'!$E$10)),(15.27*O56+28.38*'Konstanty výpočtu NEL'!$E$10/10+1.12*J56+4.54*K56/10)*(100-Q56)/100,"")</f>
      </c>
      <c r="Y56" s="139">
        <f t="shared" si="10"/>
      </c>
      <c r="Z56" s="139">
        <f t="shared" si="9"/>
      </c>
    </row>
    <row r="57" spans="1:26" ht="12.75" customHeight="1">
      <c r="A57" s="180" t="str">
        <f>'Vstupy hybridů'!A57</f>
        <v>H18</v>
      </c>
      <c r="B57" s="70">
        <f>'Vstupy hybridů'!B57</f>
        <v>1</v>
      </c>
      <c r="C57" s="71">
        <f>'Vstupy hybridů'!C57</f>
        <v>0</v>
      </c>
      <c r="D57" s="137">
        <f>IF(ISBLANK('Vstupy hybridů'!D57),"",'Vstupy hybridů'!D57)</f>
      </c>
      <c r="E57" s="138">
        <f t="shared" si="1"/>
      </c>
      <c r="F57" s="138">
        <f>IF(ISNUMBER('Vstupy hybridů'!E57),'Vstupy hybridů'!E57,"")</f>
      </c>
      <c r="G57" s="138">
        <f t="shared" si="2"/>
      </c>
      <c r="H57" s="138">
        <f>IF(ISNUMBER('Vstupy hybridů'!F57),'Vstupy hybridů'!F57,"")</f>
      </c>
      <c r="I57" s="138">
        <f>IF(AND(ISNUMBER(N57),ISNUMBER(P57),ISNUMBER(K57),ISNUMBER('Konstanty výpočtu NEL'!$E$10)),1000-(N57+P57+K57+'Konstanty výpočtu NEL'!$E$10),"")</f>
      </c>
      <c r="J57" s="138">
        <f t="shared" si="3"/>
      </c>
      <c r="K57" s="138">
        <f t="shared" si="4"/>
      </c>
      <c r="L57" s="138">
        <f>IF('Vstupy hybridů'!H57,'Vstupy hybridů'!H57,"")</f>
      </c>
      <c r="M57" s="138">
        <f>IF('Vstupy hybridů'!I57,'Vstupy hybridů'!I57,"")</f>
      </c>
      <c r="N57" s="138">
        <f t="shared" si="5"/>
      </c>
      <c r="O57" s="138">
        <f>IF(ISNUMBER('Vstupy hybridů'!G57),'Vstupy hybridů'!G57,"")</f>
      </c>
      <c r="P57" s="138">
        <f t="shared" si="6"/>
      </c>
      <c r="Q57" s="138">
        <f>IF(ISNUMBER('Vstupy hybridů'!J57),'Vstupy hybridů'!J57,"")</f>
      </c>
      <c r="R57" s="138">
        <f>IF(ISNUMBER('Vstupy hybridů'!K57),'Vstupy hybridů'!K57,"")</f>
      </c>
      <c r="S57" s="138">
        <f>IF(AND(ISNUMBER(N57),ISNUMBER(P57),ISNUMBER('Konstanty výpočtu NEL'!$E$25),ISNUMBER('Konstanty výpočtu NEL'!$E$28),ISNUMBER('Konstanty výpočtu NEL'!$E$31)),N57*'Konstanty výpočtu NEL'!$E$25+(1000-P57)*'Konstanty výpočtu NEL'!$E$28+'Konstanty výpočtu NEL'!$E$31,"")</f>
      </c>
      <c r="T57" s="138">
        <f>IF(AND(ISNUMBER(N57),ISNUMBER('Konstanty výpočtu NEL'!$G$7),ISNUMBER('Konstanty výpočtu NEL'!$L$10),ISNUMBER(K57),ISNUMBER(R57),ISNUMBER(I57),ISNUMBER('Konstanty výpočtu NEL'!$G$16)),'Konstanty výpočtu NEL'!$G$28*(N57*'Konstanty výpočtu NEL'!$G$7+'Konstanty výpočtu NEL'!$L$10+K57*R57/100+I57*'Konstanty výpočtu NEL'!$G$16),"")</f>
      </c>
      <c r="U57" s="138">
        <f>IF(AND(ISNUMBER(N57),ISNUMBER('Konstanty výpočtu NEL'!$G$7),ISNUMBER('Konstanty výpočtu NEL'!$L$10),ISNUMBER(K57),ISNUMBER('Konstanty výpočtu NEL'!$G$13),ISNUMBER(I57),ISNUMBER('Konstanty výpočtu NEL'!$G$16)),'Konstanty výpočtu NEL'!$G$28*(N57*'Konstanty výpočtu NEL'!$G$7+'Konstanty výpočtu NEL'!$L$10+K57*'Konstanty výpočtu NEL'!$G$13+I57*'Konstanty výpočtu NEL'!$G$16),"")</f>
      </c>
      <c r="V57" s="138">
        <f t="shared" si="7"/>
      </c>
      <c r="W57" s="138">
        <f t="shared" si="8"/>
      </c>
      <c r="X57" s="138">
        <f>IF(AND(ISNUMBER(O57),ISNUMBER(J57),ISNUMBER(Q57),ISNUMBER(K57),ISNUMBER('Konstanty výpočtu NEL'!$E$10)),(15.27*O57+28.38*'Konstanty výpočtu NEL'!$E$10/10+1.12*J57+4.54*K57/10)*(100-Q57)/100,"")</f>
      </c>
      <c r="Y57" s="139">
        <f t="shared" si="10"/>
      </c>
      <c r="Z57" s="139">
        <f t="shared" si="9"/>
      </c>
    </row>
    <row r="58" spans="1:26" ht="12.75">
      <c r="A58" s="180"/>
      <c r="B58" s="70">
        <f>'Vstupy hybridů'!B58</f>
        <v>2</v>
      </c>
      <c r="C58" s="71">
        <f>'Vstupy hybridů'!C58</f>
        <v>0</v>
      </c>
      <c r="D58" s="137">
        <f>IF(ISBLANK('Vstupy hybridů'!D58),"",'Vstupy hybridů'!D58)</f>
      </c>
      <c r="E58" s="138">
        <f t="shared" si="1"/>
      </c>
      <c r="F58" s="138">
        <f>IF(ISNUMBER('Vstupy hybridů'!E58),'Vstupy hybridů'!E58,"")</f>
      </c>
      <c r="G58" s="138">
        <f t="shared" si="2"/>
      </c>
      <c r="H58" s="138">
        <f>IF(ISNUMBER('Vstupy hybridů'!F58),'Vstupy hybridů'!F58,"")</f>
      </c>
      <c r="I58" s="138">
        <f>IF(AND(ISNUMBER(N58),ISNUMBER(P58),ISNUMBER(K58),ISNUMBER('Konstanty výpočtu NEL'!$E$10)),1000-(N58+P58+K58+'Konstanty výpočtu NEL'!$E$10),"")</f>
      </c>
      <c r="J58" s="138">
        <f t="shared" si="3"/>
      </c>
      <c r="K58" s="138">
        <f t="shared" si="4"/>
      </c>
      <c r="L58" s="138">
        <f>IF('Vstupy hybridů'!H58,'Vstupy hybridů'!H58,"")</f>
      </c>
      <c r="M58" s="138">
        <f>IF('Vstupy hybridů'!I58,'Vstupy hybridů'!I58,"")</f>
      </c>
      <c r="N58" s="138">
        <f t="shared" si="5"/>
      </c>
      <c r="O58" s="138">
        <f>IF(ISNUMBER('Vstupy hybridů'!G58),'Vstupy hybridů'!G58,"")</f>
      </c>
      <c r="P58" s="138">
        <f t="shared" si="6"/>
      </c>
      <c r="Q58" s="138">
        <f>IF(ISNUMBER('Vstupy hybridů'!J58),'Vstupy hybridů'!J58,"")</f>
      </c>
      <c r="R58" s="138">
        <f>IF(ISNUMBER('Vstupy hybridů'!K58),'Vstupy hybridů'!K58,"")</f>
      </c>
      <c r="S58" s="138">
        <f>IF(AND(ISNUMBER(N58),ISNUMBER(P58),ISNUMBER('Konstanty výpočtu NEL'!$E$25),ISNUMBER('Konstanty výpočtu NEL'!$E$28),ISNUMBER('Konstanty výpočtu NEL'!$E$31)),N58*'Konstanty výpočtu NEL'!$E$25+(1000-P58)*'Konstanty výpočtu NEL'!$E$28+'Konstanty výpočtu NEL'!$E$31,"")</f>
      </c>
      <c r="T58" s="138">
        <f>IF(AND(ISNUMBER(N58),ISNUMBER('Konstanty výpočtu NEL'!$G$7),ISNUMBER('Konstanty výpočtu NEL'!$L$10),ISNUMBER(K58),ISNUMBER(R58),ISNUMBER(I58),ISNUMBER('Konstanty výpočtu NEL'!$G$16)),'Konstanty výpočtu NEL'!$G$28*(N58*'Konstanty výpočtu NEL'!$G$7+'Konstanty výpočtu NEL'!$L$10+K58*R58/100+I58*'Konstanty výpočtu NEL'!$G$16),"")</f>
      </c>
      <c r="U58" s="138">
        <f>IF(AND(ISNUMBER(N58),ISNUMBER('Konstanty výpočtu NEL'!$G$7),ISNUMBER('Konstanty výpočtu NEL'!$L$10),ISNUMBER(K58),ISNUMBER('Konstanty výpočtu NEL'!$G$13),ISNUMBER(I58),ISNUMBER('Konstanty výpočtu NEL'!$G$16)),'Konstanty výpočtu NEL'!$G$28*(N58*'Konstanty výpočtu NEL'!$G$7+'Konstanty výpočtu NEL'!$L$10+K58*'Konstanty výpočtu NEL'!$G$13+I58*'Konstanty výpočtu NEL'!$G$16),"")</f>
      </c>
      <c r="V58" s="138">
        <f t="shared" si="7"/>
      </c>
      <c r="W58" s="138">
        <f t="shared" si="8"/>
      </c>
      <c r="X58" s="138">
        <f>IF(AND(ISNUMBER(O58),ISNUMBER(J58),ISNUMBER(Q58),ISNUMBER(K58),ISNUMBER('Konstanty výpočtu NEL'!$E$10)),(15.27*O58+28.38*'Konstanty výpočtu NEL'!$E$10/10+1.12*J58+4.54*K58/10)*(100-Q58)/100,"")</f>
      </c>
      <c r="Y58" s="139">
        <f t="shared" si="10"/>
      </c>
      <c r="Z58" s="139">
        <f t="shared" si="9"/>
      </c>
    </row>
    <row r="59" spans="1:26" ht="12.75">
      <c r="A59" s="180"/>
      <c r="B59" s="70">
        <f>'Vstupy hybridů'!B59</f>
        <v>3</v>
      </c>
      <c r="C59" s="71">
        <f>'Vstupy hybridů'!C59</f>
        <v>0</v>
      </c>
      <c r="D59" s="137">
        <f>IF(ISBLANK('Vstupy hybridů'!D59),"",'Vstupy hybridů'!D59)</f>
      </c>
      <c r="E59" s="138">
        <f t="shared" si="1"/>
      </c>
      <c r="F59" s="138">
        <f>IF(ISNUMBER('Vstupy hybridů'!E59),'Vstupy hybridů'!E59,"")</f>
      </c>
      <c r="G59" s="138">
        <f t="shared" si="2"/>
      </c>
      <c r="H59" s="138">
        <f>IF(ISNUMBER('Vstupy hybridů'!F59),'Vstupy hybridů'!F59,"")</f>
      </c>
      <c r="I59" s="138">
        <f>IF(AND(ISNUMBER(N59),ISNUMBER(P59),ISNUMBER(K59),ISNUMBER('Konstanty výpočtu NEL'!$E$10)),1000-(N59+P59+K59+'Konstanty výpočtu NEL'!$E$10),"")</f>
      </c>
      <c r="J59" s="138">
        <f t="shared" si="3"/>
      </c>
      <c r="K59" s="138">
        <f t="shared" si="4"/>
      </c>
      <c r="L59" s="138">
        <f>IF('Vstupy hybridů'!H59,'Vstupy hybridů'!H59,"")</f>
      </c>
      <c r="M59" s="138">
        <f>IF('Vstupy hybridů'!I59,'Vstupy hybridů'!I59,"")</f>
      </c>
      <c r="N59" s="138">
        <f t="shared" si="5"/>
      </c>
      <c r="O59" s="138">
        <f>IF(ISNUMBER('Vstupy hybridů'!G59),'Vstupy hybridů'!G59,"")</f>
      </c>
      <c r="P59" s="138">
        <f t="shared" si="6"/>
      </c>
      <c r="Q59" s="138">
        <f>IF(ISNUMBER('Vstupy hybridů'!J59),'Vstupy hybridů'!J59,"")</f>
      </c>
      <c r="R59" s="138">
        <f>IF(ISNUMBER('Vstupy hybridů'!K59),'Vstupy hybridů'!K59,"")</f>
      </c>
      <c r="S59" s="138">
        <f>IF(AND(ISNUMBER(N59),ISNUMBER(P59),ISNUMBER('Konstanty výpočtu NEL'!$E$25),ISNUMBER('Konstanty výpočtu NEL'!$E$28),ISNUMBER('Konstanty výpočtu NEL'!$E$31)),N59*'Konstanty výpočtu NEL'!$E$25+(1000-P59)*'Konstanty výpočtu NEL'!$E$28+'Konstanty výpočtu NEL'!$E$31,"")</f>
      </c>
      <c r="T59" s="138">
        <f>IF(AND(ISNUMBER(N59),ISNUMBER('Konstanty výpočtu NEL'!$G$7),ISNUMBER('Konstanty výpočtu NEL'!$L$10),ISNUMBER(K59),ISNUMBER(R59),ISNUMBER(I59),ISNUMBER('Konstanty výpočtu NEL'!$G$16)),'Konstanty výpočtu NEL'!$G$28*(N59*'Konstanty výpočtu NEL'!$G$7+'Konstanty výpočtu NEL'!$L$10+K59*R59/100+I59*'Konstanty výpočtu NEL'!$G$16),"")</f>
      </c>
      <c r="U59" s="138">
        <f>IF(AND(ISNUMBER(N59),ISNUMBER('Konstanty výpočtu NEL'!$G$7),ISNUMBER('Konstanty výpočtu NEL'!$L$10),ISNUMBER(K59),ISNUMBER('Konstanty výpočtu NEL'!$G$13),ISNUMBER(I59),ISNUMBER('Konstanty výpočtu NEL'!$G$16)),'Konstanty výpočtu NEL'!$G$28*(N59*'Konstanty výpočtu NEL'!$G$7+'Konstanty výpočtu NEL'!$L$10+K59*'Konstanty výpočtu NEL'!$G$13+I59*'Konstanty výpočtu NEL'!$G$16),"")</f>
      </c>
      <c r="V59" s="138">
        <f t="shared" si="7"/>
      </c>
      <c r="W59" s="138">
        <f t="shared" si="8"/>
      </c>
      <c r="X59" s="138">
        <f>IF(AND(ISNUMBER(O59),ISNUMBER(J59),ISNUMBER(Q59),ISNUMBER(K59),ISNUMBER('Konstanty výpočtu NEL'!$E$10)),(15.27*O59+28.38*'Konstanty výpočtu NEL'!$E$10/10+1.12*J59+4.54*K59/10)*(100-Q59)/100,"")</f>
      </c>
      <c r="Y59" s="139">
        <f t="shared" si="10"/>
      </c>
      <c r="Z59" s="139">
        <f t="shared" si="9"/>
      </c>
    </row>
    <row r="60" spans="1:26" ht="12.75" customHeight="1">
      <c r="A60" s="180" t="str">
        <f>'Vstupy hybridů'!A60</f>
        <v>H19</v>
      </c>
      <c r="B60" s="70">
        <f>'Vstupy hybridů'!B60</f>
        <v>1</v>
      </c>
      <c r="C60" s="71">
        <f>'Vstupy hybridů'!C60</f>
        <v>0</v>
      </c>
      <c r="D60" s="137">
        <f>IF(ISBLANK('Vstupy hybridů'!D60),"",'Vstupy hybridů'!D60)</f>
      </c>
      <c r="E60" s="138">
        <f t="shared" si="1"/>
      </c>
      <c r="F60" s="138">
        <f>IF(ISNUMBER('Vstupy hybridů'!E60),'Vstupy hybridů'!E60,"")</f>
      </c>
      <c r="G60" s="138">
        <f t="shared" si="2"/>
      </c>
      <c r="H60" s="138">
        <f>IF(ISNUMBER('Vstupy hybridů'!F60),'Vstupy hybridů'!F60,"")</f>
      </c>
      <c r="I60" s="138">
        <f>IF(AND(ISNUMBER(N60),ISNUMBER(P60),ISNUMBER(K60),ISNUMBER('Konstanty výpočtu NEL'!$E$10)),1000-(N60+P60+K60+'Konstanty výpočtu NEL'!$E$10),"")</f>
      </c>
      <c r="J60" s="138">
        <f t="shared" si="3"/>
      </c>
      <c r="K60" s="138">
        <f t="shared" si="4"/>
      </c>
      <c r="L60" s="138">
        <f>IF('Vstupy hybridů'!H60,'Vstupy hybridů'!H60,"")</f>
      </c>
      <c r="M60" s="138">
        <f>IF('Vstupy hybridů'!I60,'Vstupy hybridů'!I60,"")</f>
      </c>
      <c r="N60" s="138">
        <f t="shared" si="5"/>
      </c>
      <c r="O60" s="138">
        <f>IF(ISNUMBER('Vstupy hybridů'!G60),'Vstupy hybridů'!G60,"")</f>
      </c>
      <c r="P60" s="138">
        <f t="shared" si="6"/>
      </c>
      <c r="Q60" s="138">
        <f>IF(ISNUMBER('Vstupy hybridů'!J60),'Vstupy hybridů'!J60,"")</f>
      </c>
      <c r="R60" s="138">
        <f>IF(ISNUMBER('Vstupy hybridů'!K60),'Vstupy hybridů'!K60,"")</f>
      </c>
      <c r="S60" s="138">
        <f>IF(AND(ISNUMBER(N60),ISNUMBER(P60),ISNUMBER('Konstanty výpočtu NEL'!$E$25),ISNUMBER('Konstanty výpočtu NEL'!$E$28),ISNUMBER('Konstanty výpočtu NEL'!$E$31)),N60*'Konstanty výpočtu NEL'!$E$25+(1000-P60)*'Konstanty výpočtu NEL'!$E$28+'Konstanty výpočtu NEL'!$E$31,"")</f>
      </c>
      <c r="T60" s="138">
        <f>IF(AND(ISNUMBER(N60),ISNUMBER('Konstanty výpočtu NEL'!$G$7),ISNUMBER('Konstanty výpočtu NEL'!$L$10),ISNUMBER(K60),ISNUMBER(R60),ISNUMBER(I60),ISNUMBER('Konstanty výpočtu NEL'!$G$16)),'Konstanty výpočtu NEL'!$G$28*(N60*'Konstanty výpočtu NEL'!$G$7+'Konstanty výpočtu NEL'!$L$10+K60*R60/100+I60*'Konstanty výpočtu NEL'!$G$16),"")</f>
      </c>
      <c r="U60" s="138">
        <f>IF(AND(ISNUMBER(N60),ISNUMBER('Konstanty výpočtu NEL'!$G$7),ISNUMBER('Konstanty výpočtu NEL'!$L$10),ISNUMBER(K60),ISNUMBER('Konstanty výpočtu NEL'!$G$13),ISNUMBER(I60),ISNUMBER('Konstanty výpočtu NEL'!$G$16)),'Konstanty výpočtu NEL'!$G$28*(N60*'Konstanty výpočtu NEL'!$G$7+'Konstanty výpočtu NEL'!$L$10+K60*'Konstanty výpočtu NEL'!$G$13+I60*'Konstanty výpočtu NEL'!$G$16),"")</f>
      </c>
      <c r="V60" s="138">
        <f t="shared" si="7"/>
      </c>
      <c r="W60" s="138">
        <f t="shared" si="8"/>
      </c>
      <c r="X60" s="138">
        <f>IF(AND(ISNUMBER(O60),ISNUMBER(J60),ISNUMBER(Q60),ISNUMBER(K60),ISNUMBER('Konstanty výpočtu NEL'!$E$10)),(15.27*O60+28.38*'Konstanty výpočtu NEL'!$E$10/10+1.12*J60+4.54*K60/10)*(100-Q60)/100,"")</f>
      </c>
      <c r="Y60" s="139">
        <f t="shared" si="10"/>
      </c>
      <c r="Z60" s="139">
        <f t="shared" si="9"/>
      </c>
    </row>
    <row r="61" spans="1:26" ht="12.75">
      <c r="A61" s="180"/>
      <c r="B61" s="70">
        <f>'Vstupy hybridů'!B61</f>
        <v>2</v>
      </c>
      <c r="C61" s="71">
        <f>'Vstupy hybridů'!C61</f>
        <v>0</v>
      </c>
      <c r="D61" s="137">
        <f>IF(ISBLANK('Vstupy hybridů'!D61),"",'Vstupy hybridů'!D61)</f>
      </c>
      <c r="E61" s="138">
        <f t="shared" si="1"/>
      </c>
      <c r="F61" s="138">
        <f>IF(ISNUMBER('Vstupy hybridů'!E61),'Vstupy hybridů'!E61,"")</f>
      </c>
      <c r="G61" s="138">
        <f t="shared" si="2"/>
      </c>
      <c r="H61" s="138">
        <f>IF(ISNUMBER('Vstupy hybridů'!F61),'Vstupy hybridů'!F61,"")</f>
      </c>
      <c r="I61" s="138">
        <f>IF(AND(ISNUMBER(N61),ISNUMBER(P61),ISNUMBER(K61),ISNUMBER('Konstanty výpočtu NEL'!$E$10)),1000-(N61+P61+K61+'Konstanty výpočtu NEL'!$E$10),"")</f>
      </c>
      <c r="J61" s="138">
        <f t="shared" si="3"/>
      </c>
      <c r="K61" s="138">
        <f t="shared" si="4"/>
      </c>
      <c r="L61" s="138">
        <f>IF('Vstupy hybridů'!H61,'Vstupy hybridů'!H61,"")</f>
      </c>
      <c r="M61" s="138">
        <f>IF('Vstupy hybridů'!I61,'Vstupy hybridů'!I61,"")</f>
      </c>
      <c r="N61" s="138">
        <f t="shared" si="5"/>
      </c>
      <c r="O61" s="138">
        <f>IF(ISNUMBER('Vstupy hybridů'!G61),'Vstupy hybridů'!G61,"")</f>
      </c>
      <c r="P61" s="138">
        <f t="shared" si="6"/>
      </c>
      <c r="Q61" s="138">
        <f>IF(ISNUMBER('Vstupy hybridů'!J61),'Vstupy hybridů'!J61,"")</f>
      </c>
      <c r="R61" s="138">
        <f>IF(ISNUMBER('Vstupy hybridů'!K61),'Vstupy hybridů'!K61,"")</f>
      </c>
      <c r="S61" s="138">
        <f>IF(AND(ISNUMBER(N61),ISNUMBER(P61),ISNUMBER('Konstanty výpočtu NEL'!$E$25),ISNUMBER('Konstanty výpočtu NEL'!$E$28),ISNUMBER('Konstanty výpočtu NEL'!$E$31)),N61*'Konstanty výpočtu NEL'!$E$25+(1000-P61)*'Konstanty výpočtu NEL'!$E$28+'Konstanty výpočtu NEL'!$E$31,"")</f>
      </c>
      <c r="T61" s="138">
        <f>IF(AND(ISNUMBER(N61),ISNUMBER('Konstanty výpočtu NEL'!$G$7),ISNUMBER('Konstanty výpočtu NEL'!$L$10),ISNUMBER(K61),ISNUMBER(R61),ISNUMBER(I61),ISNUMBER('Konstanty výpočtu NEL'!$G$16)),'Konstanty výpočtu NEL'!$G$28*(N61*'Konstanty výpočtu NEL'!$G$7+'Konstanty výpočtu NEL'!$L$10+K61*R61/100+I61*'Konstanty výpočtu NEL'!$G$16),"")</f>
      </c>
      <c r="U61" s="138">
        <f>IF(AND(ISNUMBER(N61),ISNUMBER('Konstanty výpočtu NEL'!$G$7),ISNUMBER('Konstanty výpočtu NEL'!$L$10),ISNUMBER(K61),ISNUMBER('Konstanty výpočtu NEL'!$G$13),ISNUMBER(I61),ISNUMBER('Konstanty výpočtu NEL'!$G$16)),'Konstanty výpočtu NEL'!$G$28*(N61*'Konstanty výpočtu NEL'!$G$7+'Konstanty výpočtu NEL'!$L$10+K61*'Konstanty výpočtu NEL'!$G$13+I61*'Konstanty výpočtu NEL'!$G$16),"")</f>
      </c>
      <c r="V61" s="138">
        <f t="shared" si="7"/>
      </c>
      <c r="W61" s="138">
        <f t="shared" si="8"/>
      </c>
      <c r="X61" s="138">
        <f>IF(AND(ISNUMBER(O61),ISNUMBER(J61),ISNUMBER(Q61),ISNUMBER(K61),ISNUMBER('Konstanty výpočtu NEL'!$E$10)),(15.27*O61+28.38*'Konstanty výpočtu NEL'!$E$10/10+1.12*J61+4.54*K61/10)*(100-Q61)/100,"")</f>
      </c>
      <c r="Y61" s="139">
        <f t="shared" si="10"/>
      </c>
      <c r="Z61" s="139">
        <f t="shared" si="9"/>
      </c>
    </row>
    <row r="62" spans="1:26" ht="12.75">
      <c r="A62" s="180"/>
      <c r="B62" s="70">
        <f>'Vstupy hybridů'!B62</f>
        <v>3</v>
      </c>
      <c r="C62" s="71">
        <f>'Vstupy hybridů'!C62</f>
        <v>0</v>
      </c>
      <c r="D62" s="137">
        <f>IF(ISBLANK('Vstupy hybridů'!D62),"",'Vstupy hybridů'!D62)</f>
      </c>
      <c r="E62" s="138">
        <f t="shared" si="1"/>
      </c>
      <c r="F62" s="138">
        <f>IF(ISNUMBER('Vstupy hybridů'!E62),'Vstupy hybridů'!E62,"")</f>
      </c>
      <c r="G62" s="138">
        <f t="shared" si="2"/>
      </c>
      <c r="H62" s="138">
        <f>IF(ISNUMBER('Vstupy hybridů'!F62),'Vstupy hybridů'!F62,"")</f>
      </c>
      <c r="I62" s="138">
        <f>IF(AND(ISNUMBER(N62),ISNUMBER(P62),ISNUMBER(K62),ISNUMBER('Konstanty výpočtu NEL'!$E$10)),1000-(N62+P62+K62+'Konstanty výpočtu NEL'!$E$10),"")</f>
      </c>
      <c r="J62" s="138">
        <f t="shared" si="3"/>
      </c>
      <c r="K62" s="138">
        <f t="shared" si="4"/>
      </c>
      <c r="L62" s="138">
        <f>IF('Vstupy hybridů'!H62,'Vstupy hybridů'!H62,"")</f>
      </c>
      <c r="M62" s="138">
        <f>IF('Vstupy hybridů'!I62,'Vstupy hybridů'!I62,"")</f>
      </c>
      <c r="N62" s="138">
        <f t="shared" si="5"/>
      </c>
      <c r="O62" s="138">
        <f>IF(ISNUMBER('Vstupy hybridů'!G62),'Vstupy hybridů'!G62,"")</f>
      </c>
      <c r="P62" s="138">
        <f t="shared" si="6"/>
      </c>
      <c r="Q62" s="138">
        <f>IF(ISNUMBER('Vstupy hybridů'!J62),'Vstupy hybridů'!J62,"")</f>
      </c>
      <c r="R62" s="138">
        <f>IF(ISNUMBER('Vstupy hybridů'!K62),'Vstupy hybridů'!K62,"")</f>
      </c>
      <c r="S62" s="138">
        <f>IF(AND(ISNUMBER(N62),ISNUMBER(P62),ISNUMBER('Konstanty výpočtu NEL'!$E$25),ISNUMBER('Konstanty výpočtu NEL'!$E$28),ISNUMBER('Konstanty výpočtu NEL'!$E$31)),N62*'Konstanty výpočtu NEL'!$E$25+(1000-P62)*'Konstanty výpočtu NEL'!$E$28+'Konstanty výpočtu NEL'!$E$31,"")</f>
      </c>
      <c r="T62" s="138">
        <f>IF(AND(ISNUMBER(N62),ISNUMBER('Konstanty výpočtu NEL'!$G$7),ISNUMBER('Konstanty výpočtu NEL'!$L$10),ISNUMBER(K62),ISNUMBER(R62),ISNUMBER(I62),ISNUMBER('Konstanty výpočtu NEL'!$G$16)),'Konstanty výpočtu NEL'!$G$28*(N62*'Konstanty výpočtu NEL'!$G$7+'Konstanty výpočtu NEL'!$L$10+K62*R62/100+I62*'Konstanty výpočtu NEL'!$G$16),"")</f>
      </c>
      <c r="U62" s="138">
        <f>IF(AND(ISNUMBER(N62),ISNUMBER('Konstanty výpočtu NEL'!$G$7),ISNUMBER('Konstanty výpočtu NEL'!$L$10),ISNUMBER(K62),ISNUMBER('Konstanty výpočtu NEL'!$G$13),ISNUMBER(I62),ISNUMBER('Konstanty výpočtu NEL'!$G$16)),'Konstanty výpočtu NEL'!$G$28*(N62*'Konstanty výpočtu NEL'!$G$7+'Konstanty výpočtu NEL'!$L$10+K62*'Konstanty výpočtu NEL'!$G$13+I62*'Konstanty výpočtu NEL'!$G$16),"")</f>
      </c>
      <c r="V62" s="138">
        <f t="shared" si="7"/>
      </c>
      <c r="W62" s="138">
        <f t="shared" si="8"/>
      </c>
      <c r="X62" s="138">
        <f>IF(AND(ISNUMBER(O62),ISNUMBER(J62),ISNUMBER(Q62),ISNUMBER(K62),ISNUMBER('Konstanty výpočtu NEL'!$E$10)),(15.27*O62+28.38*'Konstanty výpočtu NEL'!$E$10/10+1.12*J62+4.54*K62/10)*(100-Q62)/100,"")</f>
      </c>
      <c r="Y62" s="139">
        <f t="shared" si="10"/>
      </c>
      <c r="Z62" s="139">
        <f t="shared" si="9"/>
      </c>
    </row>
    <row r="63" spans="1:26" ht="12.75" customHeight="1">
      <c r="A63" s="180" t="str">
        <f>'Vstupy hybridů'!A63</f>
        <v>H20</v>
      </c>
      <c r="B63" s="70">
        <f>'Vstupy hybridů'!B63</f>
        <v>1</v>
      </c>
      <c r="C63" s="71">
        <f>'Vstupy hybridů'!C63</f>
        <v>0</v>
      </c>
      <c r="D63" s="137">
        <f>IF(ISBLANK('Vstupy hybridů'!D63),"",'Vstupy hybridů'!D63)</f>
      </c>
      <c r="E63" s="138">
        <f t="shared" si="1"/>
      </c>
      <c r="F63" s="138">
        <f>IF(ISNUMBER('Vstupy hybridů'!E63),'Vstupy hybridů'!E63,"")</f>
      </c>
      <c r="G63" s="138">
        <f t="shared" si="2"/>
      </c>
      <c r="H63" s="138">
        <f>IF(ISNUMBER('Vstupy hybridů'!F63),'Vstupy hybridů'!F63,"")</f>
      </c>
      <c r="I63" s="138">
        <f>IF(AND(ISNUMBER(N63),ISNUMBER(P63),ISNUMBER(K63),ISNUMBER('Konstanty výpočtu NEL'!$E$10)),1000-(N63+P63+K63+'Konstanty výpočtu NEL'!$E$10),"")</f>
      </c>
      <c r="J63" s="138">
        <f t="shared" si="3"/>
      </c>
      <c r="K63" s="138">
        <f t="shared" si="4"/>
      </c>
      <c r="L63" s="138">
        <f>IF('Vstupy hybridů'!H63,'Vstupy hybridů'!H63,"")</f>
      </c>
      <c r="M63" s="138">
        <f>IF('Vstupy hybridů'!I63,'Vstupy hybridů'!I63,"")</f>
      </c>
      <c r="N63" s="138">
        <f t="shared" si="5"/>
      </c>
      <c r="O63" s="138">
        <f>IF(ISNUMBER('Vstupy hybridů'!G63),'Vstupy hybridů'!G63,"")</f>
      </c>
      <c r="P63" s="138">
        <f t="shared" si="6"/>
      </c>
      <c r="Q63" s="138">
        <f>IF(ISNUMBER('Vstupy hybridů'!J63),'Vstupy hybridů'!J63,"")</f>
      </c>
      <c r="R63" s="138">
        <f>IF(ISNUMBER('Vstupy hybridů'!K63),'Vstupy hybridů'!K63,"")</f>
      </c>
      <c r="S63" s="138">
        <f>IF(AND(ISNUMBER(N63),ISNUMBER(P63),ISNUMBER('Konstanty výpočtu NEL'!$E$25),ISNUMBER('Konstanty výpočtu NEL'!$E$28),ISNUMBER('Konstanty výpočtu NEL'!$E$31)),N63*'Konstanty výpočtu NEL'!$E$25+(1000-P63)*'Konstanty výpočtu NEL'!$E$28+'Konstanty výpočtu NEL'!$E$31,"")</f>
      </c>
      <c r="T63" s="138">
        <f>IF(AND(ISNUMBER(N63),ISNUMBER('Konstanty výpočtu NEL'!$G$7),ISNUMBER('Konstanty výpočtu NEL'!$L$10),ISNUMBER(K63),ISNUMBER(R63),ISNUMBER(I63),ISNUMBER('Konstanty výpočtu NEL'!$G$16)),'Konstanty výpočtu NEL'!$G$28*(N63*'Konstanty výpočtu NEL'!$G$7+'Konstanty výpočtu NEL'!$L$10+K63*R63/100+I63*'Konstanty výpočtu NEL'!$G$16),"")</f>
      </c>
      <c r="U63" s="138">
        <f>IF(AND(ISNUMBER(N63),ISNUMBER('Konstanty výpočtu NEL'!$G$7),ISNUMBER('Konstanty výpočtu NEL'!$L$10),ISNUMBER(K63),ISNUMBER('Konstanty výpočtu NEL'!$G$13),ISNUMBER(I63),ISNUMBER('Konstanty výpočtu NEL'!$G$16)),'Konstanty výpočtu NEL'!$G$28*(N63*'Konstanty výpočtu NEL'!$G$7+'Konstanty výpočtu NEL'!$L$10+K63*'Konstanty výpočtu NEL'!$G$13+I63*'Konstanty výpočtu NEL'!$G$16),"")</f>
      </c>
      <c r="V63" s="138">
        <f t="shared" si="7"/>
      </c>
      <c r="W63" s="138">
        <f t="shared" si="8"/>
      </c>
      <c r="X63" s="138">
        <f>IF(AND(ISNUMBER(O63),ISNUMBER(J63),ISNUMBER(Q63),ISNUMBER(K63),ISNUMBER('Konstanty výpočtu NEL'!$E$10)),(15.27*O63+28.38*'Konstanty výpočtu NEL'!$E$10/10+1.12*J63+4.54*K63/10)*(100-Q63)/100,"")</f>
      </c>
      <c r="Y63" s="139">
        <f t="shared" si="10"/>
      </c>
      <c r="Z63" s="139">
        <f t="shared" si="9"/>
      </c>
    </row>
    <row r="64" spans="1:26" ht="12.75">
      <c r="A64" s="180"/>
      <c r="B64" s="70">
        <f>'Vstupy hybridů'!B64</f>
        <v>2</v>
      </c>
      <c r="C64" s="71">
        <f>'Vstupy hybridů'!C64</f>
        <v>0</v>
      </c>
      <c r="D64" s="137">
        <f>IF(ISBLANK('Vstupy hybridů'!D64),"",'Vstupy hybridů'!D64)</f>
      </c>
      <c r="E64" s="138">
        <f t="shared" si="1"/>
      </c>
      <c r="F64" s="138">
        <f>IF(ISNUMBER('Vstupy hybridů'!E64),'Vstupy hybridů'!E64,"")</f>
      </c>
      <c r="G64" s="138">
        <f t="shared" si="2"/>
      </c>
      <c r="H64" s="138">
        <f>IF(ISNUMBER('Vstupy hybridů'!F64),'Vstupy hybridů'!F64,"")</f>
      </c>
      <c r="I64" s="138">
        <f>IF(AND(ISNUMBER(N64),ISNUMBER(P64),ISNUMBER(K64),ISNUMBER('Konstanty výpočtu NEL'!$E$10)),1000-(N64+P64+K64+'Konstanty výpočtu NEL'!$E$10),"")</f>
      </c>
      <c r="J64" s="138">
        <f t="shared" si="3"/>
      </c>
      <c r="K64" s="138">
        <f t="shared" si="4"/>
      </c>
      <c r="L64" s="138">
        <f>IF('Vstupy hybridů'!H64,'Vstupy hybridů'!H64,"")</f>
      </c>
      <c r="M64" s="138">
        <f>IF('Vstupy hybridů'!I64,'Vstupy hybridů'!I64,"")</f>
      </c>
      <c r="N64" s="138">
        <f t="shared" si="5"/>
      </c>
      <c r="O64" s="138">
        <f>IF(ISNUMBER('Vstupy hybridů'!G64),'Vstupy hybridů'!G64,"")</f>
      </c>
      <c r="P64" s="138">
        <f t="shared" si="6"/>
      </c>
      <c r="Q64" s="138">
        <f>IF(ISNUMBER('Vstupy hybridů'!J64),'Vstupy hybridů'!J64,"")</f>
      </c>
      <c r="R64" s="138">
        <f>IF(ISNUMBER('Vstupy hybridů'!K64),'Vstupy hybridů'!K64,"")</f>
      </c>
      <c r="S64" s="138">
        <f>IF(AND(ISNUMBER(N64),ISNUMBER(P64),ISNUMBER('Konstanty výpočtu NEL'!$E$25),ISNUMBER('Konstanty výpočtu NEL'!$E$28),ISNUMBER('Konstanty výpočtu NEL'!$E$31)),N64*'Konstanty výpočtu NEL'!$E$25+(1000-P64)*'Konstanty výpočtu NEL'!$E$28+'Konstanty výpočtu NEL'!$E$31,"")</f>
      </c>
      <c r="T64" s="138">
        <f>IF(AND(ISNUMBER(N64),ISNUMBER('Konstanty výpočtu NEL'!$G$7),ISNUMBER('Konstanty výpočtu NEL'!$L$10),ISNUMBER(K64),ISNUMBER(R64),ISNUMBER(I64),ISNUMBER('Konstanty výpočtu NEL'!$G$16)),'Konstanty výpočtu NEL'!$G$28*(N64*'Konstanty výpočtu NEL'!$G$7+'Konstanty výpočtu NEL'!$L$10+K64*R64/100+I64*'Konstanty výpočtu NEL'!$G$16),"")</f>
      </c>
      <c r="U64" s="138">
        <f>IF(AND(ISNUMBER(N64),ISNUMBER('Konstanty výpočtu NEL'!$G$7),ISNUMBER('Konstanty výpočtu NEL'!$L$10),ISNUMBER(K64),ISNUMBER('Konstanty výpočtu NEL'!$G$13),ISNUMBER(I64),ISNUMBER('Konstanty výpočtu NEL'!$G$16)),'Konstanty výpočtu NEL'!$G$28*(N64*'Konstanty výpočtu NEL'!$G$7+'Konstanty výpočtu NEL'!$L$10+K64*'Konstanty výpočtu NEL'!$G$13+I64*'Konstanty výpočtu NEL'!$G$16),"")</f>
      </c>
      <c r="V64" s="138">
        <f t="shared" si="7"/>
      </c>
      <c r="W64" s="138">
        <f t="shared" si="8"/>
      </c>
      <c r="X64" s="138">
        <f>IF(AND(ISNUMBER(O64),ISNUMBER(J64),ISNUMBER(Q64),ISNUMBER(K64),ISNUMBER('Konstanty výpočtu NEL'!$E$10)),(15.27*O64+28.38*'Konstanty výpočtu NEL'!$E$10/10+1.12*J64+4.54*K64/10)*(100-Q64)/100,"")</f>
      </c>
      <c r="Y64" s="139">
        <f t="shared" si="10"/>
      </c>
      <c r="Z64" s="139">
        <f t="shared" si="9"/>
      </c>
    </row>
    <row r="65" spans="1:26" ht="12.75">
      <c r="A65" s="180"/>
      <c r="B65" s="70">
        <f>'Vstupy hybridů'!B65</f>
        <v>3</v>
      </c>
      <c r="C65" s="71">
        <f>'Vstupy hybridů'!C65</f>
        <v>0</v>
      </c>
      <c r="D65" s="137">
        <f>IF(ISBLANK('Vstupy hybridů'!D65),"",'Vstupy hybridů'!D65)</f>
      </c>
      <c r="E65" s="138">
        <f t="shared" si="1"/>
      </c>
      <c r="F65" s="138">
        <f>IF(ISNUMBER('Vstupy hybridů'!E65),'Vstupy hybridů'!E65,"")</f>
      </c>
      <c r="G65" s="138">
        <f t="shared" si="2"/>
      </c>
      <c r="H65" s="138">
        <f>IF(ISNUMBER('Vstupy hybridů'!F65),'Vstupy hybridů'!F65,"")</f>
      </c>
      <c r="I65" s="138">
        <f>IF(AND(ISNUMBER(N65),ISNUMBER(P65),ISNUMBER(K65),ISNUMBER('Konstanty výpočtu NEL'!$E$10)),1000-(N65+P65+K65+'Konstanty výpočtu NEL'!$E$10),"")</f>
      </c>
      <c r="J65" s="138">
        <f t="shared" si="3"/>
      </c>
      <c r="K65" s="138">
        <f t="shared" si="4"/>
      </c>
      <c r="L65" s="138">
        <f>IF('Vstupy hybridů'!H65,'Vstupy hybridů'!H65,"")</f>
      </c>
      <c r="M65" s="138">
        <f>IF('Vstupy hybridů'!I65,'Vstupy hybridů'!I65,"")</f>
      </c>
      <c r="N65" s="138">
        <f t="shared" si="5"/>
      </c>
      <c r="O65" s="138">
        <f>IF(ISNUMBER('Vstupy hybridů'!G65),'Vstupy hybridů'!G65,"")</f>
      </c>
      <c r="P65" s="138">
        <f t="shared" si="6"/>
      </c>
      <c r="Q65" s="138">
        <f>IF(ISNUMBER('Vstupy hybridů'!J65),'Vstupy hybridů'!J65,"")</f>
      </c>
      <c r="R65" s="138">
        <f>IF(ISNUMBER('Vstupy hybridů'!K65),'Vstupy hybridů'!K65,"")</f>
      </c>
      <c r="S65" s="138">
        <f>IF(AND(ISNUMBER(N65),ISNUMBER(P65),ISNUMBER('Konstanty výpočtu NEL'!$E$25),ISNUMBER('Konstanty výpočtu NEL'!$E$28),ISNUMBER('Konstanty výpočtu NEL'!$E$31)),N65*'Konstanty výpočtu NEL'!$E$25+(1000-P65)*'Konstanty výpočtu NEL'!$E$28+'Konstanty výpočtu NEL'!$E$31,"")</f>
      </c>
      <c r="T65" s="138">
        <f>IF(AND(ISNUMBER(N65),ISNUMBER('Konstanty výpočtu NEL'!$G$7),ISNUMBER('Konstanty výpočtu NEL'!$L$10),ISNUMBER(K65),ISNUMBER(R65),ISNUMBER(I65),ISNUMBER('Konstanty výpočtu NEL'!$G$16)),'Konstanty výpočtu NEL'!$G$28*(N65*'Konstanty výpočtu NEL'!$G$7+'Konstanty výpočtu NEL'!$L$10+K65*R65/100+I65*'Konstanty výpočtu NEL'!$G$16),"")</f>
      </c>
      <c r="U65" s="138">
        <f>IF(AND(ISNUMBER(N65),ISNUMBER('Konstanty výpočtu NEL'!$G$7),ISNUMBER('Konstanty výpočtu NEL'!$L$10),ISNUMBER(K65),ISNUMBER('Konstanty výpočtu NEL'!$G$13),ISNUMBER(I65),ISNUMBER('Konstanty výpočtu NEL'!$G$16)),'Konstanty výpočtu NEL'!$G$28*(N65*'Konstanty výpočtu NEL'!$G$7+'Konstanty výpočtu NEL'!$L$10+K65*'Konstanty výpočtu NEL'!$G$13+I65*'Konstanty výpočtu NEL'!$G$16),"")</f>
      </c>
      <c r="V65" s="138">
        <f t="shared" si="7"/>
      </c>
      <c r="W65" s="138">
        <f t="shared" si="8"/>
      </c>
      <c r="X65" s="138">
        <f>IF(AND(ISNUMBER(O65),ISNUMBER(J65),ISNUMBER(Q65),ISNUMBER(K65),ISNUMBER('Konstanty výpočtu NEL'!$E$10)),(15.27*O65+28.38*'Konstanty výpočtu NEL'!$E$10/10+1.12*J65+4.54*K65/10)*(100-Q65)/100,"")</f>
      </c>
      <c r="Y65" s="139">
        <f t="shared" si="10"/>
      </c>
      <c r="Z65" s="139">
        <f t="shared" si="9"/>
      </c>
    </row>
    <row r="66" spans="1:26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</sheetData>
  <sheetProtection password="A042" sheet="1" objects="1" scenarios="1"/>
  <mergeCells count="35">
    <mergeCell ref="A57:A59"/>
    <mergeCell ref="A60:A62"/>
    <mergeCell ref="A63:A65"/>
    <mergeCell ref="N4:O4"/>
    <mergeCell ref="P4:Q4"/>
    <mergeCell ref="E3:E4"/>
    <mergeCell ref="D3:D4"/>
    <mergeCell ref="A39:A41"/>
    <mergeCell ref="A42:A44"/>
    <mergeCell ref="A45:A47"/>
    <mergeCell ref="A48:A50"/>
    <mergeCell ref="A51:A53"/>
    <mergeCell ref="A54:A56"/>
    <mergeCell ref="I4:J4"/>
    <mergeCell ref="K4:L4"/>
    <mergeCell ref="Y3:Z4"/>
    <mergeCell ref="A6:A8"/>
    <mergeCell ref="A9:A11"/>
    <mergeCell ref="S3:U3"/>
    <mergeCell ref="V3:W3"/>
    <mergeCell ref="F3:Q3"/>
    <mergeCell ref="X3:X4"/>
    <mergeCell ref="A1:D1"/>
    <mergeCell ref="A3:A4"/>
    <mergeCell ref="B3:B4"/>
    <mergeCell ref="C3:C4"/>
    <mergeCell ref="A36:A38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/>
  <pageMargins left="0.7875" right="0.7875" top="0.8861111111111111" bottom="1.0527777777777778" header="0.5118055555555555" footer="0.7875"/>
  <pageSetup horizontalDpi="300" verticalDpi="300" orientation="landscape" paperSize="9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J12" sqref="J12"/>
    </sheetView>
  </sheetViews>
  <sheetFormatPr defaultColWidth="9.140625" defaultRowHeight="12.75"/>
  <cols>
    <col min="13" max="13" width="9.8515625" style="0" customWidth="1"/>
  </cols>
  <sheetData>
    <row r="1" spans="1:14" ht="12.75">
      <c r="A1" s="199" t="str">
        <f>'Vstupy hybridů'!A1</f>
        <v>Chemická analýza</v>
      </c>
      <c r="B1" s="199"/>
      <c r="C1" s="199"/>
      <c r="D1" s="199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4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>
      <c r="A3" s="200" t="s">
        <v>4</v>
      </c>
      <c r="B3" s="204" t="s">
        <v>8</v>
      </c>
      <c r="C3" s="206" t="s">
        <v>35</v>
      </c>
      <c r="D3" s="201" t="s">
        <v>36</v>
      </c>
      <c r="E3" s="202"/>
      <c r="F3" s="202"/>
      <c r="G3" s="202"/>
      <c r="H3" s="202"/>
      <c r="I3" s="203"/>
      <c r="J3" s="113" t="s">
        <v>37</v>
      </c>
      <c r="K3" s="196" t="s">
        <v>9</v>
      </c>
      <c r="L3" s="197"/>
      <c r="M3" s="208" t="str">
        <f>Výpočty!X3</f>
        <v>Produkce metanu</v>
      </c>
      <c r="N3" s="198" t="s">
        <v>38</v>
      </c>
      <c r="O3" s="198"/>
    </row>
    <row r="4" spans="1:15" ht="39" thickBot="1">
      <c r="A4" s="200"/>
      <c r="B4" s="205"/>
      <c r="C4" s="207"/>
      <c r="D4" s="99" t="s">
        <v>66</v>
      </c>
      <c r="E4" s="80" t="s">
        <v>11</v>
      </c>
      <c r="F4" s="81" t="s">
        <v>64</v>
      </c>
      <c r="G4" s="81" t="s">
        <v>44</v>
      </c>
      <c r="H4" s="81" t="s">
        <v>47</v>
      </c>
      <c r="I4" s="95" t="s">
        <v>46</v>
      </c>
      <c r="J4" s="98" t="s">
        <v>11</v>
      </c>
      <c r="K4" s="96" t="s">
        <v>13</v>
      </c>
      <c r="L4" s="53" t="str">
        <f>CONCATENATE("Strav. vlákniny ",IF(ISNUMBER('Konstanty výpočtu NEL'!G13),TEXT('Konstanty výpočtu NEL'!G13*100,0),"69")," %")</f>
        <v>Strav. vlákniny 69 %</v>
      </c>
      <c r="M4" s="209"/>
      <c r="N4" s="198"/>
      <c r="O4" s="198"/>
    </row>
    <row r="5" spans="1:15" ht="13.5" thickBot="1">
      <c r="A5" s="25"/>
      <c r="B5" s="25" t="s">
        <v>15</v>
      </c>
      <c r="C5" s="26" t="s">
        <v>40</v>
      </c>
      <c r="D5" s="82" t="s">
        <v>15</v>
      </c>
      <c r="E5" s="83" t="s">
        <v>15</v>
      </c>
      <c r="F5" s="84" t="s">
        <v>15</v>
      </c>
      <c r="G5" s="84" t="s">
        <v>15</v>
      </c>
      <c r="H5" s="84" t="s">
        <v>15</v>
      </c>
      <c r="I5" s="85" t="s">
        <v>15</v>
      </c>
      <c r="J5" s="97" t="s">
        <v>15</v>
      </c>
      <c r="K5" s="27" t="s">
        <v>16</v>
      </c>
      <c r="L5" s="28" t="s">
        <v>16</v>
      </c>
      <c r="M5" s="152" t="str">
        <f>Výpočty!X5</f>
        <v>l.kg suš.</v>
      </c>
      <c r="N5" s="26" t="s">
        <v>41</v>
      </c>
      <c r="O5" s="28" t="s">
        <v>42</v>
      </c>
    </row>
    <row r="6" spans="1:15" ht="12.75">
      <c r="A6" s="24" t="str">
        <f>'Vstupy hybridů'!A6</f>
        <v>H1</v>
      </c>
      <c r="B6" s="29" t="e">
        <f>AVERAGE(Výpočty!F6:F8)</f>
        <v>#DIV/0!</v>
      </c>
      <c r="C6" s="30" t="e">
        <f>AVERAGE(Výpočty!E6:E8)</f>
        <v>#DIV/0!</v>
      </c>
      <c r="D6" s="87" t="e">
        <f>AVERAGE(Výpočty!L6:L8)</f>
        <v>#DIV/0!</v>
      </c>
      <c r="E6" s="88" t="e">
        <f>AVERAGE(Výpočty!M6:M8)</f>
        <v>#DIV/0!</v>
      </c>
      <c r="F6" s="88" t="e">
        <f>AVERAGE(Výpočty!H6:H8)</f>
        <v>#DIV/0!</v>
      </c>
      <c r="G6" s="88" t="e">
        <f>AVERAGE(Výpočty!O6:O8)</f>
        <v>#DIV/0!</v>
      </c>
      <c r="H6" s="88" t="e">
        <f>AVERAGE(Výpočty!Q6:Q8)</f>
        <v>#DIV/0!</v>
      </c>
      <c r="I6" s="89" t="e">
        <f>AVERAGE(Výpočty!J6:J8)</f>
        <v>#DIV/0!</v>
      </c>
      <c r="J6" s="77" t="e">
        <f>AVERAGE(Výpočty!R6:R8)</f>
        <v>#DIV/0!</v>
      </c>
      <c r="K6" s="31" t="e">
        <f>AVERAGE(Výpočty!V6:V8)</f>
        <v>#DIV/0!</v>
      </c>
      <c r="L6" s="32" t="e">
        <f>AVERAGE(Výpočty!W6:W8)</f>
        <v>#DIV/0!</v>
      </c>
      <c r="M6" s="149" t="e">
        <f>AVERAGE(Výpočty!X6:X8)</f>
        <v>#DIV/0!</v>
      </c>
      <c r="N6" s="30" t="e">
        <f>AVERAGE(Výpočty!Y6:Y8)</f>
        <v>#DIV/0!</v>
      </c>
      <c r="O6" s="32" t="e">
        <f>AVERAGE(Výpočty!Z6:Z8)</f>
        <v>#DIV/0!</v>
      </c>
    </row>
    <row r="7" spans="1:15" ht="12.75">
      <c r="A7" s="33" t="str">
        <f>'Vstupy hybridů'!A9</f>
        <v>H2</v>
      </c>
      <c r="B7" s="34" t="e">
        <f>AVERAGE(Výpočty!F9:F11)</f>
        <v>#DIV/0!</v>
      </c>
      <c r="C7" s="35" t="e">
        <f>AVERAGE(Výpočty!E9:E11)</f>
        <v>#DIV/0!</v>
      </c>
      <c r="D7" s="90" t="e">
        <f>AVERAGE(Výpočty!L9:L11)</f>
        <v>#DIV/0!</v>
      </c>
      <c r="E7" s="86" t="e">
        <f>AVERAGE(Výpočty!M9:M11)</f>
        <v>#DIV/0!</v>
      </c>
      <c r="F7" s="86" t="e">
        <f>AVERAGE(Výpočty!H9:H11)</f>
        <v>#DIV/0!</v>
      </c>
      <c r="G7" s="86" t="e">
        <f>AVERAGE(Výpočty!O9:O11)</f>
        <v>#DIV/0!</v>
      </c>
      <c r="H7" s="86" t="e">
        <f>AVERAGE(Výpočty!Q9:Q11)</f>
        <v>#DIV/0!</v>
      </c>
      <c r="I7" s="91" t="e">
        <f>AVERAGE(Výpočty!J9:J11)</f>
        <v>#DIV/0!</v>
      </c>
      <c r="J7" s="78" t="e">
        <f>AVERAGE(Výpočty!R9:R11)</f>
        <v>#DIV/0!</v>
      </c>
      <c r="K7" s="36" t="e">
        <f>AVERAGE(Výpočty!V9:V11)</f>
        <v>#DIV/0!</v>
      </c>
      <c r="L7" s="37" t="e">
        <f>AVERAGE(Výpočty!W9:W11)</f>
        <v>#DIV/0!</v>
      </c>
      <c r="M7" s="150" t="e">
        <f>AVERAGE(Výpočty!X9:X11)</f>
        <v>#DIV/0!</v>
      </c>
      <c r="N7" s="35" t="e">
        <f>AVERAGE(Výpočty!Y9:Y11)</f>
        <v>#DIV/0!</v>
      </c>
      <c r="O7" s="37" t="e">
        <f>AVERAGE(Výpočty!Z9:Z11)</f>
        <v>#DIV/0!</v>
      </c>
    </row>
    <row r="8" spans="1:15" ht="12.75">
      <c r="A8" s="33" t="str">
        <f>'Vstupy hybridů'!A12</f>
        <v>H3</v>
      </c>
      <c r="B8" s="34" t="e">
        <f>AVERAGE(Výpočty!F12:F14)</f>
        <v>#DIV/0!</v>
      </c>
      <c r="C8" s="35" t="e">
        <f>AVERAGE(Výpočty!E12:E14)</f>
        <v>#DIV/0!</v>
      </c>
      <c r="D8" s="90" t="e">
        <f>AVERAGE(Výpočty!L12:L14)</f>
        <v>#DIV/0!</v>
      </c>
      <c r="E8" s="86" t="e">
        <f>AVERAGE(Výpočty!M12:M14)</f>
        <v>#DIV/0!</v>
      </c>
      <c r="F8" s="86" t="e">
        <f>AVERAGE(Výpočty!H12:H14)</f>
        <v>#DIV/0!</v>
      </c>
      <c r="G8" s="86" t="e">
        <f>AVERAGE(Výpočty!O12:O14)</f>
        <v>#DIV/0!</v>
      </c>
      <c r="H8" s="86" t="e">
        <f>AVERAGE(Výpočty!Q12:Q14)</f>
        <v>#DIV/0!</v>
      </c>
      <c r="I8" s="91" t="e">
        <f>AVERAGE(Výpočty!J12:J14)</f>
        <v>#DIV/0!</v>
      </c>
      <c r="J8" s="78" t="e">
        <f>AVERAGE(Výpočty!R12:R14)</f>
        <v>#DIV/0!</v>
      </c>
      <c r="K8" s="36" t="e">
        <f>AVERAGE(Výpočty!V12:V14)</f>
        <v>#DIV/0!</v>
      </c>
      <c r="L8" s="37" t="e">
        <f>AVERAGE(Výpočty!W12:W14)</f>
        <v>#DIV/0!</v>
      </c>
      <c r="M8" s="150" t="e">
        <f>AVERAGE(Výpočty!X12:X14)</f>
        <v>#DIV/0!</v>
      </c>
      <c r="N8" s="35" t="e">
        <f>AVERAGE(Výpočty!Y12:Y14)</f>
        <v>#DIV/0!</v>
      </c>
      <c r="O8" s="37" t="e">
        <f>AVERAGE(Výpočty!Z12:Z14)</f>
        <v>#DIV/0!</v>
      </c>
    </row>
    <row r="9" spans="1:15" ht="12.75" customHeight="1">
      <c r="A9" s="33" t="str">
        <f>'Vstupy hybridů'!A15</f>
        <v>H4</v>
      </c>
      <c r="B9" s="34" t="e">
        <f>AVERAGE(Výpočty!F15:F17)</f>
        <v>#DIV/0!</v>
      </c>
      <c r="C9" s="35" t="e">
        <f>AVERAGE(Výpočty!E15:E17)</f>
        <v>#DIV/0!</v>
      </c>
      <c r="D9" s="90" t="e">
        <f>AVERAGE(Výpočty!L15:L17)</f>
        <v>#DIV/0!</v>
      </c>
      <c r="E9" s="86" t="e">
        <f>AVERAGE(Výpočty!M15:M17)</f>
        <v>#DIV/0!</v>
      </c>
      <c r="F9" s="86" t="e">
        <f>AVERAGE(Výpočty!H15:H17)</f>
        <v>#DIV/0!</v>
      </c>
      <c r="G9" s="86" t="e">
        <f>AVERAGE(Výpočty!O15:O17)</f>
        <v>#DIV/0!</v>
      </c>
      <c r="H9" s="86" t="e">
        <f>AVERAGE(Výpočty!Q15:Q17)</f>
        <v>#DIV/0!</v>
      </c>
      <c r="I9" s="91" t="e">
        <f>AVERAGE(Výpočty!J15:J17)</f>
        <v>#DIV/0!</v>
      </c>
      <c r="J9" s="78" t="e">
        <f>AVERAGE(Výpočty!R15:R17)</f>
        <v>#DIV/0!</v>
      </c>
      <c r="K9" s="36" t="e">
        <f>AVERAGE(Výpočty!V15:V17)</f>
        <v>#DIV/0!</v>
      </c>
      <c r="L9" s="37" t="e">
        <f>AVERAGE(Výpočty!W15:W17)</f>
        <v>#DIV/0!</v>
      </c>
      <c r="M9" s="150" t="e">
        <f>AVERAGE(Výpočty!X15:X17)</f>
        <v>#DIV/0!</v>
      </c>
      <c r="N9" s="35" t="e">
        <f>AVERAGE(Výpočty!Y15:Y17)</f>
        <v>#DIV/0!</v>
      </c>
      <c r="O9" s="37" t="e">
        <f>AVERAGE(Výpočty!Z15:Z17)</f>
        <v>#DIV/0!</v>
      </c>
    </row>
    <row r="10" spans="1:15" ht="12.75">
      <c r="A10" s="33" t="str">
        <f>'Vstupy hybridů'!A18</f>
        <v>H5</v>
      </c>
      <c r="B10" s="34" t="e">
        <f>AVERAGE(Výpočty!F18:F20)</f>
        <v>#DIV/0!</v>
      </c>
      <c r="C10" s="35" t="e">
        <f>AVERAGE(Výpočty!E18:E20)</f>
        <v>#DIV/0!</v>
      </c>
      <c r="D10" s="90" t="e">
        <f>AVERAGE(Výpočty!L18:L20)</f>
        <v>#DIV/0!</v>
      </c>
      <c r="E10" s="86" t="e">
        <f>AVERAGE(Výpočty!M18:M20)</f>
        <v>#DIV/0!</v>
      </c>
      <c r="F10" s="86" t="e">
        <f>AVERAGE(Výpočty!H18:H20)</f>
        <v>#DIV/0!</v>
      </c>
      <c r="G10" s="86" t="e">
        <f>AVERAGE(Výpočty!O18:O20)</f>
        <v>#DIV/0!</v>
      </c>
      <c r="H10" s="86" t="e">
        <f>AVERAGE(Výpočty!Q18:Q20)</f>
        <v>#DIV/0!</v>
      </c>
      <c r="I10" s="91" t="e">
        <f>AVERAGE(Výpočty!J18:J20)</f>
        <v>#DIV/0!</v>
      </c>
      <c r="J10" s="78" t="e">
        <f>AVERAGE(Výpočty!R18:R20)</f>
        <v>#DIV/0!</v>
      </c>
      <c r="K10" s="36" t="e">
        <f>AVERAGE(Výpočty!V18:V20)</f>
        <v>#DIV/0!</v>
      </c>
      <c r="L10" s="37" t="e">
        <f>AVERAGE(Výpočty!W18:W20)</f>
        <v>#DIV/0!</v>
      </c>
      <c r="M10" s="150" t="e">
        <f>AVERAGE(Výpočty!X18:X20)</f>
        <v>#DIV/0!</v>
      </c>
      <c r="N10" s="35" t="e">
        <f>AVERAGE(Výpočty!Y18:Y20)</f>
        <v>#DIV/0!</v>
      </c>
      <c r="O10" s="37" t="e">
        <f>AVERAGE(Výpočty!Z18:Z20)</f>
        <v>#DIV/0!</v>
      </c>
    </row>
    <row r="11" spans="1:15" ht="12.75">
      <c r="A11" s="33" t="str">
        <f>'Vstupy hybridů'!A21</f>
        <v>H6</v>
      </c>
      <c r="B11" s="34" t="e">
        <f>AVERAGE(Výpočty!F21:F23)</f>
        <v>#DIV/0!</v>
      </c>
      <c r="C11" s="35" t="e">
        <f>AVERAGE(Výpočty!E21:E23)</f>
        <v>#DIV/0!</v>
      </c>
      <c r="D11" s="90" t="e">
        <f>AVERAGE(Výpočty!L21:L23)</f>
        <v>#DIV/0!</v>
      </c>
      <c r="E11" s="86" t="e">
        <f>AVERAGE(Výpočty!M21:M23)</f>
        <v>#DIV/0!</v>
      </c>
      <c r="F11" s="86" t="e">
        <f>AVERAGE(Výpočty!H21:H23)</f>
        <v>#DIV/0!</v>
      </c>
      <c r="G11" s="86" t="e">
        <f>AVERAGE(Výpočty!O21:O23)</f>
        <v>#DIV/0!</v>
      </c>
      <c r="H11" s="86" t="e">
        <f>AVERAGE(Výpočty!Q21:Q23)</f>
        <v>#DIV/0!</v>
      </c>
      <c r="I11" s="91" t="e">
        <f>AVERAGE(Výpočty!J21:J23)</f>
        <v>#DIV/0!</v>
      </c>
      <c r="J11" s="78" t="e">
        <f>AVERAGE(Výpočty!R21:R23)</f>
        <v>#DIV/0!</v>
      </c>
      <c r="K11" s="36" t="e">
        <f>AVERAGE(Výpočty!V21:V23)</f>
        <v>#DIV/0!</v>
      </c>
      <c r="L11" s="37" t="e">
        <f>AVERAGE(Výpočty!W21:W23)</f>
        <v>#DIV/0!</v>
      </c>
      <c r="M11" s="150" t="e">
        <f>AVERAGE(Výpočty!X21:X23)</f>
        <v>#DIV/0!</v>
      </c>
      <c r="N11" s="35" t="e">
        <f>AVERAGE(Výpočty!Y21:Y23)</f>
        <v>#DIV/0!</v>
      </c>
      <c r="O11" s="37" t="e">
        <f>AVERAGE(Výpočty!Z21:Z23)</f>
        <v>#DIV/0!</v>
      </c>
    </row>
    <row r="12" spans="1:15" ht="12.75" customHeight="1">
      <c r="A12" s="33" t="str">
        <f>'Vstupy hybridů'!A24</f>
        <v>H7</v>
      </c>
      <c r="B12" s="34" t="e">
        <f>AVERAGE(Výpočty!F24:F26)</f>
        <v>#DIV/0!</v>
      </c>
      <c r="C12" s="35" t="e">
        <f>AVERAGE(Výpočty!E24:E26)</f>
        <v>#DIV/0!</v>
      </c>
      <c r="D12" s="90" t="e">
        <f>AVERAGE(Výpočty!L24:L26)</f>
        <v>#DIV/0!</v>
      </c>
      <c r="E12" s="86" t="e">
        <f>AVERAGE(Výpočty!M24:M26)</f>
        <v>#DIV/0!</v>
      </c>
      <c r="F12" s="86" t="e">
        <f>AVERAGE(Výpočty!H24:H26)</f>
        <v>#DIV/0!</v>
      </c>
      <c r="G12" s="86" t="e">
        <f>AVERAGE(Výpočty!O24:O26)</f>
        <v>#DIV/0!</v>
      </c>
      <c r="H12" s="86" t="e">
        <f>AVERAGE(Výpočty!Q24:Q26)</f>
        <v>#DIV/0!</v>
      </c>
      <c r="I12" s="91" t="e">
        <f>AVERAGE(Výpočty!J24:J26)</f>
        <v>#DIV/0!</v>
      </c>
      <c r="J12" s="78" t="e">
        <f>AVERAGE(Výpočty!R24:R26)</f>
        <v>#DIV/0!</v>
      </c>
      <c r="K12" s="36" t="e">
        <f>AVERAGE(Výpočty!V24:V26)</f>
        <v>#DIV/0!</v>
      </c>
      <c r="L12" s="37" t="e">
        <f>AVERAGE(Výpočty!W24:W26)</f>
        <v>#DIV/0!</v>
      </c>
      <c r="M12" s="150" t="e">
        <f>AVERAGE(Výpočty!X24:X26)</f>
        <v>#DIV/0!</v>
      </c>
      <c r="N12" s="35" t="e">
        <f>AVERAGE(Výpočty!Y24:Y26)</f>
        <v>#DIV/0!</v>
      </c>
      <c r="O12" s="37" t="e">
        <f>AVERAGE(Výpočty!Z24:Z26)</f>
        <v>#DIV/0!</v>
      </c>
    </row>
    <row r="13" spans="1:15" ht="12.75">
      <c r="A13" s="33" t="str">
        <f>'Vstupy hybridů'!A27</f>
        <v>H8</v>
      </c>
      <c r="B13" s="34" t="e">
        <f>AVERAGE(Výpočty!F27:F29)</f>
        <v>#DIV/0!</v>
      </c>
      <c r="C13" s="35" t="e">
        <f>AVERAGE(Výpočty!E27:E29)</f>
        <v>#DIV/0!</v>
      </c>
      <c r="D13" s="90" t="e">
        <f>AVERAGE(Výpočty!L27:L29)</f>
        <v>#DIV/0!</v>
      </c>
      <c r="E13" s="86" t="e">
        <f>AVERAGE(Výpočty!M27:M29)</f>
        <v>#DIV/0!</v>
      </c>
      <c r="F13" s="86" t="e">
        <f>AVERAGE(Výpočty!H27:H29)</f>
        <v>#DIV/0!</v>
      </c>
      <c r="G13" s="86" t="e">
        <f>AVERAGE(Výpočty!O27:O29)</f>
        <v>#DIV/0!</v>
      </c>
      <c r="H13" s="86" t="e">
        <f>AVERAGE(Výpočty!Q27:Q29)</f>
        <v>#DIV/0!</v>
      </c>
      <c r="I13" s="91" t="e">
        <f>AVERAGE(Výpočty!J27:J29)</f>
        <v>#DIV/0!</v>
      </c>
      <c r="J13" s="78" t="e">
        <f>AVERAGE(Výpočty!R27:R29)</f>
        <v>#DIV/0!</v>
      </c>
      <c r="K13" s="36" t="e">
        <f>AVERAGE(Výpočty!V27:V29)</f>
        <v>#DIV/0!</v>
      </c>
      <c r="L13" s="37" t="e">
        <f>AVERAGE(Výpočty!W27:W29)</f>
        <v>#DIV/0!</v>
      </c>
      <c r="M13" s="150" t="e">
        <f>AVERAGE(Výpočty!X27:X29)</f>
        <v>#DIV/0!</v>
      </c>
      <c r="N13" s="35" t="e">
        <f>AVERAGE(Výpočty!Y27:Y29)</f>
        <v>#DIV/0!</v>
      </c>
      <c r="O13" s="37" t="e">
        <f>AVERAGE(Výpočty!Z27:Z29)</f>
        <v>#DIV/0!</v>
      </c>
    </row>
    <row r="14" spans="1:15" ht="12.75">
      <c r="A14" s="33" t="str">
        <f>'Vstupy hybridů'!A30</f>
        <v>H9</v>
      </c>
      <c r="B14" s="34" t="e">
        <f>AVERAGE(Výpočty!F30:F32)</f>
        <v>#DIV/0!</v>
      </c>
      <c r="C14" s="35" t="e">
        <f>AVERAGE(Výpočty!E30:E32)</f>
        <v>#DIV/0!</v>
      </c>
      <c r="D14" s="90" t="e">
        <f>AVERAGE(Výpočty!L30:L32)</f>
        <v>#DIV/0!</v>
      </c>
      <c r="E14" s="86" t="e">
        <f>AVERAGE(Výpočty!M30:M32)</f>
        <v>#DIV/0!</v>
      </c>
      <c r="F14" s="86" t="e">
        <f>AVERAGE(Výpočty!H30:H32)</f>
        <v>#DIV/0!</v>
      </c>
      <c r="G14" s="86" t="e">
        <f>AVERAGE(Výpočty!O30:O32)</f>
        <v>#DIV/0!</v>
      </c>
      <c r="H14" s="86" t="e">
        <f>AVERAGE(Výpočty!Q30:Q32)</f>
        <v>#DIV/0!</v>
      </c>
      <c r="I14" s="91" t="e">
        <f>AVERAGE(Výpočty!J30:J32)</f>
        <v>#DIV/0!</v>
      </c>
      <c r="J14" s="78" t="e">
        <f>AVERAGE(Výpočty!R30:R32)</f>
        <v>#DIV/0!</v>
      </c>
      <c r="K14" s="36" t="e">
        <f>AVERAGE(Výpočty!V30:V32)</f>
        <v>#DIV/0!</v>
      </c>
      <c r="L14" s="37" t="e">
        <f>AVERAGE(Výpočty!W30:W32)</f>
        <v>#DIV/0!</v>
      </c>
      <c r="M14" s="150" t="e">
        <f>AVERAGE(Výpočty!X30:X32)</f>
        <v>#DIV/0!</v>
      </c>
      <c r="N14" s="35" t="e">
        <f>AVERAGE(Výpočty!Y30:Y32)</f>
        <v>#DIV/0!</v>
      </c>
      <c r="O14" s="37" t="e">
        <f>AVERAGE(Výpočty!Z30:Z32)</f>
        <v>#DIV/0!</v>
      </c>
    </row>
    <row r="15" spans="1:15" ht="12.75">
      <c r="A15" s="33" t="str">
        <f>'Vstupy hybridů'!A33</f>
        <v>H10</v>
      </c>
      <c r="B15" s="34" t="e">
        <f>AVERAGE(Výpočty!F33:F35)</f>
        <v>#DIV/0!</v>
      </c>
      <c r="C15" s="35" t="e">
        <f>AVERAGE(Výpočty!E33:E35)</f>
        <v>#DIV/0!</v>
      </c>
      <c r="D15" s="90" t="e">
        <f>AVERAGE(Výpočty!L33:L35)</f>
        <v>#DIV/0!</v>
      </c>
      <c r="E15" s="86" t="e">
        <f>AVERAGE(Výpočty!M33:M35)</f>
        <v>#DIV/0!</v>
      </c>
      <c r="F15" s="86" t="e">
        <f>AVERAGE(Výpočty!H33:H35)</f>
        <v>#DIV/0!</v>
      </c>
      <c r="G15" s="86" t="e">
        <f>AVERAGE(Výpočty!O33:O35)</f>
        <v>#DIV/0!</v>
      </c>
      <c r="H15" s="86" t="e">
        <f>AVERAGE(Výpočty!Q33:Q35)</f>
        <v>#DIV/0!</v>
      </c>
      <c r="I15" s="91" t="e">
        <f>AVERAGE(Výpočty!J33:J35)</f>
        <v>#DIV/0!</v>
      </c>
      <c r="J15" s="78" t="e">
        <f>AVERAGE(Výpočty!R33:R35)</f>
        <v>#DIV/0!</v>
      </c>
      <c r="K15" s="36" t="e">
        <f>AVERAGE(Výpočty!V33:V35)</f>
        <v>#DIV/0!</v>
      </c>
      <c r="L15" s="37" t="e">
        <f>AVERAGE(Výpočty!W33:W35)</f>
        <v>#DIV/0!</v>
      </c>
      <c r="M15" s="150" t="e">
        <f>AVERAGE(Výpočty!X33:X35)</f>
        <v>#DIV/0!</v>
      </c>
      <c r="N15" s="35" t="e">
        <f>AVERAGE(Výpočty!Y33:Y35)</f>
        <v>#DIV/0!</v>
      </c>
      <c r="O15" s="37" t="e">
        <f>AVERAGE(Výpočty!Z33:Z35)</f>
        <v>#DIV/0!</v>
      </c>
    </row>
    <row r="16" spans="1:15" ht="12.75">
      <c r="A16" s="33" t="str">
        <f>'Vstupy hybridů'!A36</f>
        <v>H11</v>
      </c>
      <c r="B16" s="34" t="e">
        <f>AVERAGE(Výpočty!F36:F38)</f>
        <v>#DIV/0!</v>
      </c>
      <c r="C16" s="35" t="e">
        <f>AVERAGE(Výpočty!E36:E38)</f>
        <v>#DIV/0!</v>
      </c>
      <c r="D16" s="90" t="e">
        <f>AVERAGE(Výpočty!L36:L38)</f>
        <v>#DIV/0!</v>
      </c>
      <c r="E16" s="86" t="e">
        <f>AVERAGE(Výpočty!M36:M38)</f>
        <v>#DIV/0!</v>
      </c>
      <c r="F16" s="86" t="e">
        <f>AVERAGE(Výpočty!H36:H38)</f>
        <v>#DIV/0!</v>
      </c>
      <c r="G16" s="86" t="e">
        <f>AVERAGE(Výpočty!O36:O38)</f>
        <v>#DIV/0!</v>
      </c>
      <c r="H16" s="86" t="e">
        <f>AVERAGE(Výpočty!Q36:Q38)</f>
        <v>#DIV/0!</v>
      </c>
      <c r="I16" s="91" t="e">
        <f>AVERAGE(Výpočty!J36:J38)</f>
        <v>#DIV/0!</v>
      </c>
      <c r="J16" s="78" t="e">
        <f>AVERAGE(Výpočty!R36:R38)</f>
        <v>#DIV/0!</v>
      </c>
      <c r="K16" s="36" t="e">
        <f>AVERAGE(Výpočty!V36:V38)</f>
        <v>#DIV/0!</v>
      </c>
      <c r="L16" s="37" t="e">
        <f>AVERAGE(Výpočty!W36:W38)</f>
        <v>#DIV/0!</v>
      </c>
      <c r="M16" s="150" t="e">
        <f>AVERAGE(Výpočty!X36:X38)</f>
        <v>#DIV/0!</v>
      </c>
      <c r="N16" s="35" t="e">
        <f>AVERAGE(Výpočty!Y36:Y38)</f>
        <v>#DIV/0!</v>
      </c>
      <c r="O16" s="37" t="e">
        <f>AVERAGE(Výpočty!Z36:Z38)</f>
        <v>#DIV/0!</v>
      </c>
    </row>
    <row r="17" spans="1:15" ht="12.75">
      <c r="A17" s="33" t="str">
        <f>'Vstupy hybridů'!A39</f>
        <v>H12</v>
      </c>
      <c r="B17" s="34" t="e">
        <f>AVERAGE(Výpočty!F39:F41)</f>
        <v>#DIV/0!</v>
      </c>
      <c r="C17" s="35" t="e">
        <f>AVERAGE(Výpočty!E39:E41)</f>
        <v>#DIV/0!</v>
      </c>
      <c r="D17" s="90" t="e">
        <f>AVERAGE(Výpočty!L39:L41)</f>
        <v>#DIV/0!</v>
      </c>
      <c r="E17" s="86" t="e">
        <f>AVERAGE(Výpočty!M39:M41)</f>
        <v>#DIV/0!</v>
      </c>
      <c r="F17" s="86" t="e">
        <f>AVERAGE(Výpočty!H39:H41)</f>
        <v>#DIV/0!</v>
      </c>
      <c r="G17" s="86" t="e">
        <f>AVERAGE(Výpočty!O39:O41)</f>
        <v>#DIV/0!</v>
      </c>
      <c r="H17" s="86" t="e">
        <f>AVERAGE(Výpočty!Q39:Q41)</f>
        <v>#DIV/0!</v>
      </c>
      <c r="I17" s="91" t="e">
        <f>AVERAGE(Výpočty!J39:J41)</f>
        <v>#DIV/0!</v>
      </c>
      <c r="J17" s="78" t="e">
        <f>AVERAGE(Výpočty!R39:R41)</f>
        <v>#DIV/0!</v>
      </c>
      <c r="K17" s="36" t="e">
        <f>AVERAGE(Výpočty!V39:V41)</f>
        <v>#DIV/0!</v>
      </c>
      <c r="L17" s="37" t="e">
        <f>AVERAGE(Výpočty!W39:W41)</f>
        <v>#DIV/0!</v>
      </c>
      <c r="M17" s="150" t="e">
        <f>AVERAGE(Výpočty!X39:X41)</f>
        <v>#DIV/0!</v>
      </c>
      <c r="N17" s="35" t="e">
        <f>AVERAGE(Výpočty!Y39:Y41)</f>
        <v>#DIV/0!</v>
      </c>
      <c r="O17" s="37" t="e">
        <f>AVERAGE(Výpočty!Z39:Z41)</f>
        <v>#DIV/0!</v>
      </c>
    </row>
    <row r="18" spans="1:15" ht="12.75">
      <c r="A18" s="33" t="str">
        <f>'Vstupy hybridů'!A42</f>
        <v>H13</v>
      </c>
      <c r="B18" s="34" t="e">
        <f>AVERAGE(Výpočty!F42:F44)</f>
        <v>#DIV/0!</v>
      </c>
      <c r="C18" s="35" t="e">
        <f>AVERAGE(Výpočty!E42:E44)</f>
        <v>#DIV/0!</v>
      </c>
      <c r="D18" s="90" t="e">
        <f>AVERAGE(Výpočty!L42:L44)</f>
        <v>#DIV/0!</v>
      </c>
      <c r="E18" s="86" t="e">
        <f>AVERAGE(Výpočty!M42:M44)</f>
        <v>#DIV/0!</v>
      </c>
      <c r="F18" s="86" t="e">
        <f>AVERAGE(Výpočty!H42:H44)</f>
        <v>#DIV/0!</v>
      </c>
      <c r="G18" s="86" t="e">
        <f>AVERAGE(Výpočty!O42:O44)</f>
        <v>#DIV/0!</v>
      </c>
      <c r="H18" s="86" t="e">
        <f>AVERAGE(Výpočty!Q42:Q44)</f>
        <v>#DIV/0!</v>
      </c>
      <c r="I18" s="91" t="e">
        <f>AVERAGE(Výpočty!J42:J44)</f>
        <v>#DIV/0!</v>
      </c>
      <c r="J18" s="78" t="e">
        <f>AVERAGE(Výpočty!R42:R44)</f>
        <v>#DIV/0!</v>
      </c>
      <c r="K18" s="36" t="e">
        <f>AVERAGE(Výpočty!V42:V44)</f>
        <v>#DIV/0!</v>
      </c>
      <c r="L18" s="37" t="e">
        <f>AVERAGE(Výpočty!W42:W44)</f>
        <v>#DIV/0!</v>
      </c>
      <c r="M18" s="150" t="e">
        <f>AVERAGE(Výpočty!X42:X44)</f>
        <v>#DIV/0!</v>
      </c>
      <c r="N18" s="35" t="e">
        <f>AVERAGE(Výpočty!Y42:Y44)</f>
        <v>#DIV/0!</v>
      </c>
      <c r="O18" s="37" t="e">
        <f>AVERAGE(Výpočty!Z42:Z44)</f>
        <v>#DIV/0!</v>
      </c>
    </row>
    <row r="19" spans="1:15" ht="12.75">
      <c r="A19" s="33" t="str">
        <f>'Vstupy hybridů'!A45</f>
        <v>H14</v>
      </c>
      <c r="B19" s="34" t="e">
        <f>AVERAGE(Výpočty!F45:F47)</f>
        <v>#DIV/0!</v>
      </c>
      <c r="C19" s="35" t="e">
        <f>AVERAGE(Výpočty!E45:E47)</f>
        <v>#DIV/0!</v>
      </c>
      <c r="D19" s="90" t="e">
        <f>AVERAGE(Výpočty!L45:L47)</f>
        <v>#DIV/0!</v>
      </c>
      <c r="E19" s="86" t="e">
        <f>AVERAGE(Výpočty!M45:M47)</f>
        <v>#DIV/0!</v>
      </c>
      <c r="F19" s="86" t="e">
        <f>AVERAGE(Výpočty!H45:H47)</f>
        <v>#DIV/0!</v>
      </c>
      <c r="G19" s="86" t="e">
        <f>AVERAGE(Výpočty!O45:O47)</f>
        <v>#DIV/0!</v>
      </c>
      <c r="H19" s="86" t="e">
        <f>AVERAGE(Výpočty!Q45:Q47)</f>
        <v>#DIV/0!</v>
      </c>
      <c r="I19" s="91" t="e">
        <f>AVERAGE(Výpočty!J45:J47)</f>
        <v>#DIV/0!</v>
      </c>
      <c r="J19" s="78" t="e">
        <f>AVERAGE(Výpočty!R45:R47)</f>
        <v>#DIV/0!</v>
      </c>
      <c r="K19" s="36" t="e">
        <f>AVERAGE(Výpočty!V45:V47)</f>
        <v>#DIV/0!</v>
      </c>
      <c r="L19" s="37" t="e">
        <f>AVERAGE(Výpočty!W45:W47)</f>
        <v>#DIV/0!</v>
      </c>
      <c r="M19" s="150" t="e">
        <f>AVERAGE(Výpočty!X45:X47)</f>
        <v>#DIV/0!</v>
      </c>
      <c r="N19" s="35" t="e">
        <f>AVERAGE(Výpočty!Y45:Y47)</f>
        <v>#DIV/0!</v>
      </c>
      <c r="O19" s="37" t="e">
        <f>AVERAGE(Výpočty!Z45:Z47)</f>
        <v>#DIV/0!</v>
      </c>
    </row>
    <row r="20" spans="1:15" ht="12.75">
      <c r="A20" s="33" t="str">
        <f>'Vstupy hybridů'!A48</f>
        <v>H15</v>
      </c>
      <c r="B20" s="34" t="e">
        <f>AVERAGE(Výpočty!F48:F50)</f>
        <v>#DIV/0!</v>
      </c>
      <c r="C20" s="35" t="e">
        <f>AVERAGE(Výpočty!E48:E50)</f>
        <v>#DIV/0!</v>
      </c>
      <c r="D20" s="90" t="e">
        <f>AVERAGE(Výpočty!L48:L50)</f>
        <v>#DIV/0!</v>
      </c>
      <c r="E20" s="86" t="e">
        <f>AVERAGE(Výpočty!M48:M50)</f>
        <v>#DIV/0!</v>
      </c>
      <c r="F20" s="86" t="e">
        <f>AVERAGE(Výpočty!H48:H50)</f>
        <v>#DIV/0!</v>
      </c>
      <c r="G20" s="86" t="e">
        <f>AVERAGE(Výpočty!O48:O50)</f>
        <v>#DIV/0!</v>
      </c>
      <c r="H20" s="86" t="e">
        <f>AVERAGE(Výpočty!Q48:Q50)</f>
        <v>#DIV/0!</v>
      </c>
      <c r="I20" s="91" t="e">
        <f>AVERAGE(Výpočty!J48:J50)</f>
        <v>#DIV/0!</v>
      </c>
      <c r="J20" s="78" t="e">
        <f>AVERAGE(Výpočty!R48:R50)</f>
        <v>#DIV/0!</v>
      </c>
      <c r="K20" s="36" t="e">
        <f>AVERAGE(Výpočty!V48:V50)</f>
        <v>#DIV/0!</v>
      </c>
      <c r="L20" s="37" t="e">
        <f>AVERAGE(Výpočty!W48:W50)</f>
        <v>#DIV/0!</v>
      </c>
      <c r="M20" s="150" t="e">
        <f>AVERAGE(Výpočty!X48:X50)</f>
        <v>#DIV/0!</v>
      </c>
      <c r="N20" s="35" t="e">
        <f>AVERAGE(Výpočty!Y48:Y50)</f>
        <v>#DIV/0!</v>
      </c>
      <c r="O20" s="37" t="e">
        <f>AVERAGE(Výpočty!Z48:Z50)</f>
        <v>#DIV/0!</v>
      </c>
    </row>
    <row r="21" spans="1:15" ht="12.75">
      <c r="A21" s="33" t="str">
        <f>'Vstupy hybridů'!A51</f>
        <v>H16</v>
      </c>
      <c r="B21" s="34" t="e">
        <f>AVERAGE(Výpočty!F51:F53)</f>
        <v>#DIV/0!</v>
      </c>
      <c r="C21" s="35" t="e">
        <f>AVERAGE(Výpočty!E51:E53)</f>
        <v>#DIV/0!</v>
      </c>
      <c r="D21" s="90" t="e">
        <f>AVERAGE(Výpočty!L51:L53)</f>
        <v>#DIV/0!</v>
      </c>
      <c r="E21" s="86" t="e">
        <f>AVERAGE(Výpočty!M51:M53)</f>
        <v>#DIV/0!</v>
      </c>
      <c r="F21" s="86" t="e">
        <f>AVERAGE(Výpočty!H51:H53)</f>
        <v>#DIV/0!</v>
      </c>
      <c r="G21" s="86" t="e">
        <f>AVERAGE(Výpočty!O51:O53)</f>
        <v>#DIV/0!</v>
      </c>
      <c r="H21" s="86" t="e">
        <f>AVERAGE(Výpočty!Q51:Q53)</f>
        <v>#DIV/0!</v>
      </c>
      <c r="I21" s="91" t="e">
        <f>AVERAGE(Výpočty!J51:J53)</f>
        <v>#DIV/0!</v>
      </c>
      <c r="J21" s="78" t="e">
        <f>AVERAGE(Výpočty!R51:R53)</f>
        <v>#DIV/0!</v>
      </c>
      <c r="K21" s="36" t="e">
        <f>AVERAGE(Výpočty!V51:V53)</f>
        <v>#DIV/0!</v>
      </c>
      <c r="L21" s="37" t="e">
        <f>AVERAGE(Výpočty!W51:W53)</f>
        <v>#DIV/0!</v>
      </c>
      <c r="M21" s="150" t="e">
        <f>AVERAGE(Výpočty!X51:X53)</f>
        <v>#DIV/0!</v>
      </c>
      <c r="N21" s="35" t="e">
        <f>AVERAGE(Výpočty!Y51:Y53)</f>
        <v>#DIV/0!</v>
      </c>
      <c r="O21" s="37" t="e">
        <f>AVERAGE(Výpočty!Z51:Z53)</f>
        <v>#DIV/0!</v>
      </c>
    </row>
    <row r="22" spans="1:15" ht="12.75">
      <c r="A22" s="33" t="str">
        <f>'Vstupy hybridů'!A54</f>
        <v>H17</v>
      </c>
      <c r="B22" s="34" t="e">
        <f>AVERAGE(Výpočty!F54:F56)</f>
        <v>#DIV/0!</v>
      </c>
      <c r="C22" s="35" t="e">
        <f>AVERAGE(Výpočty!E54:E56)</f>
        <v>#DIV/0!</v>
      </c>
      <c r="D22" s="90" t="e">
        <f>AVERAGE(Výpočty!L54:L56)</f>
        <v>#DIV/0!</v>
      </c>
      <c r="E22" s="86" t="e">
        <f>AVERAGE(Výpočty!M54:M56)</f>
        <v>#DIV/0!</v>
      </c>
      <c r="F22" s="86" t="e">
        <f>AVERAGE(Výpočty!H54:H56)</f>
        <v>#DIV/0!</v>
      </c>
      <c r="G22" s="86" t="e">
        <f>AVERAGE(Výpočty!O54:O56)</f>
        <v>#DIV/0!</v>
      </c>
      <c r="H22" s="86" t="e">
        <f>AVERAGE(Výpočty!Q54:Q56)</f>
        <v>#DIV/0!</v>
      </c>
      <c r="I22" s="91" t="e">
        <f>AVERAGE(Výpočty!J54:J56)</f>
        <v>#DIV/0!</v>
      </c>
      <c r="J22" s="78" t="e">
        <f>AVERAGE(Výpočty!R54:R56)</f>
        <v>#DIV/0!</v>
      </c>
      <c r="K22" s="36" t="e">
        <f>AVERAGE(Výpočty!V54:V56)</f>
        <v>#DIV/0!</v>
      </c>
      <c r="L22" s="37" t="e">
        <f>AVERAGE(Výpočty!W54:W56)</f>
        <v>#DIV/0!</v>
      </c>
      <c r="M22" s="150" t="e">
        <f>AVERAGE(Výpočty!X54:X56)</f>
        <v>#DIV/0!</v>
      </c>
      <c r="N22" s="35" t="e">
        <f>AVERAGE(Výpočty!Y54:Y56)</f>
        <v>#DIV/0!</v>
      </c>
      <c r="O22" s="37" t="e">
        <f>AVERAGE(Výpočty!Z54:Z56)</f>
        <v>#DIV/0!</v>
      </c>
    </row>
    <row r="23" spans="1:15" ht="12.75">
      <c r="A23" s="33" t="str">
        <f>'Vstupy hybridů'!A57</f>
        <v>H18</v>
      </c>
      <c r="B23" s="34" t="e">
        <f>AVERAGE(Výpočty!F57:F59)</f>
        <v>#DIV/0!</v>
      </c>
      <c r="C23" s="35" t="e">
        <f>AVERAGE(Výpočty!E57:E59)</f>
        <v>#DIV/0!</v>
      </c>
      <c r="D23" s="90" t="e">
        <f>AVERAGE(Výpočty!L57:L59)</f>
        <v>#DIV/0!</v>
      </c>
      <c r="E23" s="86" t="e">
        <f>AVERAGE(Výpočty!M57:M59)</f>
        <v>#DIV/0!</v>
      </c>
      <c r="F23" s="86" t="e">
        <f>AVERAGE(Výpočty!H57:H59)</f>
        <v>#DIV/0!</v>
      </c>
      <c r="G23" s="86" t="e">
        <f>AVERAGE(Výpočty!O57:O59)</f>
        <v>#DIV/0!</v>
      </c>
      <c r="H23" s="86" t="e">
        <f>AVERAGE(Výpočty!Q57:Q59)</f>
        <v>#DIV/0!</v>
      </c>
      <c r="I23" s="91" t="e">
        <f>AVERAGE(Výpočty!J57:J59)</f>
        <v>#DIV/0!</v>
      </c>
      <c r="J23" s="78" t="e">
        <f>AVERAGE(Výpočty!R57:R59)</f>
        <v>#DIV/0!</v>
      </c>
      <c r="K23" s="36" t="e">
        <f>AVERAGE(Výpočty!V57:V59)</f>
        <v>#DIV/0!</v>
      </c>
      <c r="L23" s="37" t="e">
        <f>AVERAGE(Výpočty!W57:W59)</f>
        <v>#DIV/0!</v>
      </c>
      <c r="M23" s="150" t="e">
        <f>AVERAGE(Výpočty!X57:X59)</f>
        <v>#DIV/0!</v>
      </c>
      <c r="N23" s="35" t="e">
        <f>AVERAGE(Výpočty!Y57:Y59)</f>
        <v>#DIV/0!</v>
      </c>
      <c r="O23" s="37" t="e">
        <f>AVERAGE(Výpočty!Z57:Z59)</f>
        <v>#DIV/0!</v>
      </c>
    </row>
    <row r="24" spans="1:15" ht="12.75">
      <c r="A24" s="33" t="str">
        <f>'Vstupy hybridů'!A60</f>
        <v>H19</v>
      </c>
      <c r="B24" s="34" t="e">
        <f>AVERAGE(Výpočty!F60:F62)</f>
        <v>#DIV/0!</v>
      </c>
      <c r="C24" s="35" t="e">
        <f>AVERAGE(Výpočty!E60:E62)</f>
        <v>#DIV/0!</v>
      </c>
      <c r="D24" s="90" t="e">
        <f>AVERAGE(Výpočty!L60:L62)</f>
        <v>#DIV/0!</v>
      </c>
      <c r="E24" s="86" t="e">
        <f>AVERAGE(Výpočty!M60:M62)</f>
        <v>#DIV/0!</v>
      </c>
      <c r="F24" s="86" t="e">
        <f>AVERAGE(Výpočty!H60:H62)</f>
        <v>#DIV/0!</v>
      </c>
      <c r="G24" s="86" t="e">
        <f>AVERAGE(Výpočty!O60:O62)</f>
        <v>#DIV/0!</v>
      </c>
      <c r="H24" s="86" t="e">
        <f>AVERAGE(Výpočty!Q60:Q62)</f>
        <v>#DIV/0!</v>
      </c>
      <c r="I24" s="91" t="e">
        <f>AVERAGE(Výpočty!J60:J62)</f>
        <v>#DIV/0!</v>
      </c>
      <c r="J24" s="78" t="e">
        <f>AVERAGE(Výpočty!R60:R62)</f>
        <v>#DIV/0!</v>
      </c>
      <c r="K24" s="36" t="e">
        <f>AVERAGE(Výpočty!V60:V62)</f>
        <v>#DIV/0!</v>
      </c>
      <c r="L24" s="37" t="e">
        <f>AVERAGE(Výpočty!W60:W62)</f>
        <v>#DIV/0!</v>
      </c>
      <c r="M24" s="150" t="e">
        <f>AVERAGE(Výpočty!X60:X62)</f>
        <v>#DIV/0!</v>
      </c>
      <c r="N24" s="35" t="e">
        <f>AVERAGE(Výpočty!Y60:Y62)</f>
        <v>#DIV/0!</v>
      </c>
      <c r="O24" s="37" t="e">
        <f>AVERAGE(Výpočty!Z60:Z62)</f>
        <v>#DIV/0!</v>
      </c>
    </row>
    <row r="25" spans="1:15" ht="13.5" thickBot="1">
      <c r="A25" s="38" t="str">
        <f>'Vstupy hybridů'!A63</f>
        <v>H20</v>
      </c>
      <c r="B25" s="39" t="e">
        <f>AVERAGE(Výpočty!F63:F65)</f>
        <v>#DIV/0!</v>
      </c>
      <c r="C25" s="40" t="e">
        <f>AVERAGE(Výpočty!E63:E65)</f>
        <v>#DIV/0!</v>
      </c>
      <c r="D25" s="92" t="e">
        <f>AVERAGE(Výpočty!L63:L65)</f>
        <v>#DIV/0!</v>
      </c>
      <c r="E25" s="93" t="e">
        <f>AVERAGE(Výpočty!M63:M65)</f>
        <v>#DIV/0!</v>
      </c>
      <c r="F25" s="93" t="e">
        <f>AVERAGE(Výpočty!H63:H65)</f>
        <v>#DIV/0!</v>
      </c>
      <c r="G25" s="93" t="e">
        <f>AVERAGE(Výpočty!O63:O65)</f>
        <v>#DIV/0!</v>
      </c>
      <c r="H25" s="93" t="e">
        <f>AVERAGE(Výpočty!Q63:Q65)</f>
        <v>#DIV/0!</v>
      </c>
      <c r="I25" s="94" t="e">
        <f>AVERAGE(Výpočty!J63:J65)</f>
        <v>#DIV/0!</v>
      </c>
      <c r="J25" s="79" t="e">
        <f>AVERAGE(Výpočty!R63:R65)</f>
        <v>#DIV/0!</v>
      </c>
      <c r="K25" s="41" t="e">
        <f>AVERAGE(Výpočty!V63:V65)</f>
        <v>#DIV/0!</v>
      </c>
      <c r="L25" s="42" t="e">
        <f>AVERAGE(Výpočty!W63:W65)</f>
        <v>#DIV/0!</v>
      </c>
      <c r="M25" s="151" t="e">
        <f>AVERAGE(Výpočty!X63:X65)</f>
        <v>#DIV/0!</v>
      </c>
      <c r="N25" s="40" t="e">
        <f>AVERAGE(Výpočty!Y63:Y65)</f>
        <v>#DIV/0!</v>
      </c>
      <c r="O25" s="42" t="e">
        <f>AVERAGE(Výpočty!Z63:Z65)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zoomScalePageLayoutView="0" workbookViewId="0" topLeftCell="A1">
      <selection activeCell="K10" sqref="K10"/>
    </sheetView>
  </sheetViews>
  <sheetFormatPr defaultColWidth="11.57421875" defaultRowHeight="12.75"/>
  <cols>
    <col min="1" max="1" width="13.00390625" style="0" customWidth="1"/>
    <col min="2" max="2" width="8.00390625" style="0" customWidth="1"/>
    <col min="3" max="3" width="8.421875" style="0" customWidth="1"/>
    <col min="4" max="4" width="8.7109375" style="0" customWidth="1"/>
    <col min="5" max="10" width="7.7109375" style="0" customWidth="1"/>
    <col min="11" max="11" width="8.421875" style="0" customWidth="1"/>
    <col min="12" max="12" width="9.00390625" style="0" customWidth="1"/>
    <col min="13" max="13" width="9.8515625" style="0" customWidth="1"/>
    <col min="14" max="14" width="10.421875" style="0" customWidth="1"/>
    <col min="15" max="15" width="11.8515625" style="0" customWidth="1"/>
  </cols>
  <sheetData>
    <row r="1" spans="1:15" ht="12.75">
      <c r="A1" s="199" t="str">
        <f>'Průměry hybridů'!A1:D1</f>
        <v>Chemická analýza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4" ht="13.5" thickBot="1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>
      <c r="A3" s="200" t="s">
        <v>4</v>
      </c>
      <c r="B3" s="212" t="s">
        <v>8</v>
      </c>
      <c r="C3" s="214" t="s">
        <v>35</v>
      </c>
      <c r="D3" s="201" t="s">
        <v>36</v>
      </c>
      <c r="E3" s="202"/>
      <c r="F3" s="202"/>
      <c r="G3" s="202"/>
      <c r="H3" s="202"/>
      <c r="I3" s="202"/>
      <c r="J3" s="211"/>
      <c r="K3" s="196" t="s">
        <v>9</v>
      </c>
      <c r="L3" s="197"/>
      <c r="M3" s="208" t="str">
        <f>'Průměry hybridů'!M3:M4</f>
        <v>Produkce metanu</v>
      </c>
      <c r="N3" s="198" t="s">
        <v>38</v>
      </c>
      <c r="O3" s="198"/>
    </row>
    <row r="4" spans="1:15" ht="40.5" customHeight="1" thickBot="1">
      <c r="A4" s="200"/>
      <c r="B4" s="213"/>
      <c r="C4" s="215"/>
      <c r="D4" s="99" t="s">
        <v>10</v>
      </c>
      <c r="E4" s="80" t="s">
        <v>11</v>
      </c>
      <c r="F4" s="81" t="s">
        <v>64</v>
      </c>
      <c r="G4" s="81" t="s">
        <v>44</v>
      </c>
      <c r="H4" s="81" t="s">
        <v>47</v>
      </c>
      <c r="I4" s="81" t="s">
        <v>46</v>
      </c>
      <c r="J4" s="141" t="s">
        <v>12</v>
      </c>
      <c r="K4" s="96" t="s">
        <v>13</v>
      </c>
      <c r="L4" s="18" t="str">
        <f>'Průměry hybridů'!L4</f>
        <v>Strav. vlákniny 69 %</v>
      </c>
      <c r="M4" s="210"/>
      <c r="N4" s="198"/>
      <c r="O4" s="198"/>
    </row>
    <row r="5" spans="1:15" ht="13.5" thickBot="1">
      <c r="A5" s="25"/>
      <c r="B5" s="106" t="s">
        <v>15</v>
      </c>
      <c r="C5" s="140" t="s">
        <v>40</v>
      </c>
      <c r="D5" s="82" t="s">
        <v>15</v>
      </c>
      <c r="E5" s="83" t="s">
        <v>15</v>
      </c>
      <c r="F5" s="84" t="s">
        <v>15</v>
      </c>
      <c r="G5" s="84" t="s">
        <v>15</v>
      </c>
      <c r="H5" s="84" t="s">
        <v>15</v>
      </c>
      <c r="I5" s="84" t="s">
        <v>15</v>
      </c>
      <c r="J5" s="146" t="s">
        <v>15</v>
      </c>
      <c r="K5" s="76" t="s">
        <v>16</v>
      </c>
      <c r="L5" s="158" t="s">
        <v>16</v>
      </c>
      <c r="M5" s="161" t="str">
        <f>'Průměry hybridů'!M5</f>
        <v>l.kg suš.</v>
      </c>
      <c r="N5" s="159" t="s">
        <v>83</v>
      </c>
      <c r="O5" s="28" t="s">
        <v>42</v>
      </c>
    </row>
    <row r="6" spans="1:15" ht="12.75">
      <c r="A6" s="24" t="str">
        <f>'Průměry hybridů'!A6</f>
        <v>H1</v>
      </c>
      <c r="B6" s="107">
        <f>IF(ISNUMBER('Průměry hybridů'!B6),'Průměry hybridů'!B6,"")</f>
      </c>
      <c r="C6" s="142">
        <f>IF(ISNUMBER('Průměry hybridů'!C6),'Průměry hybridů'!C6,"")</f>
      </c>
      <c r="D6" s="87">
        <f>IF(ISNUMBER('Průměry hybridů'!D6),'Průměry hybridů'!D6,"")</f>
      </c>
      <c r="E6" s="88">
        <f>IF(ISNUMBER('Průměry hybridů'!E6),'Průměry hybridů'!E6,"")</f>
      </c>
      <c r="F6" s="88">
        <f>IF(ISNUMBER('Průměry hybridů'!F6),'Průměry hybridů'!F6,"")</f>
      </c>
      <c r="G6" s="88">
        <f>IF(ISNUMBER('Průměry hybridů'!G6),'Průměry hybridů'!G6,"")</f>
      </c>
      <c r="H6" s="88">
        <f>IF(ISNUMBER('Průměry hybridů'!H6),'Průměry hybridů'!H6,"")</f>
      </c>
      <c r="I6" s="88">
        <f>IF(ISNUMBER('Průměry hybridů'!I6),'Průměry hybridů'!I6,"")</f>
      </c>
      <c r="J6" s="89">
        <f>IF(ISNUMBER('Průměry hybridů'!J6),'Průměry hybridů'!J6,"")</f>
      </c>
      <c r="K6" s="77">
        <f>IF(ISNUMBER('Průměry hybridů'!K6),'Průměry hybridů'!K6,"")</f>
      </c>
      <c r="L6" s="32">
        <f>IF(ISNUMBER('Průměry hybridů'!L6),'Průměry hybridů'!L6,"")</f>
      </c>
      <c r="M6" s="160">
        <f>IF(ISNUMBER('Průměry hybridů'!M6),'Průměry hybridů'!M6,"")</f>
      </c>
      <c r="N6" s="30">
        <f>IF(ISNUMBER('Průměry hybridů'!N6),'Průměry hybridů'!N6,"")</f>
      </c>
      <c r="O6" s="32">
        <f>IF(ISNUMBER('Průměry hybridů'!O6),'Průměry hybridů'!O6,"")</f>
      </c>
    </row>
    <row r="7" spans="1:15" ht="12.75">
      <c r="A7" s="33" t="str">
        <f>'Průměry hybridů'!A7</f>
        <v>H2</v>
      </c>
      <c r="B7" s="108">
        <f>IF(ISNUMBER('Průměry hybridů'!B7),'Průměry hybridů'!B7,"")</f>
      </c>
      <c r="C7" s="143">
        <f>IF(ISNUMBER('Průměry hybridů'!C7),'Průměry hybridů'!C7,"")</f>
      </c>
      <c r="D7" s="90">
        <f>IF(ISNUMBER('Průměry hybridů'!D7),'Průměry hybridů'!D7,"")</f>
      </c>
      <c r="E7" s="86">
        <f>IF(ISNUMBER('Průměry hybridů'!E7),'Průměry hybridů'!E7,"")</f>
      </c>
      <c r="F7" s="86">
        <f>IF(ISNUMBER('Průměry hybridů'!F7),'Průměry hybridů'!F7,"")</f>
      </c>
      <c r="G7" s="86">
        <f>IF(ISNUMBER('Průměry hybridů'!G7),'Průměry hybridů'!G7,"")</f>
      </c>
      <c r="H7" s="86">
        <f>IF(ISNUMBER('Průměry hybridů'!H7),'Průměry hybridů'!H7,"")</f>
      </c>
      <c r="I7" s="86">
        <f>IF(ISNUMBER('Průměry hybridů'!I7),'Průměry hybridů'!I7,"")</f>
      </c>
      <c r="J7" s="91">
        <f>IF(ISNUMBER('Průměry hybridů'!J7),'Průměry hybridů'!J7,"")</f>
      </c>
      <c r="K7" s="78">
        <f>IF(ISNUMBER('Průměry hybridů'!K7),'Průměry hybridů'!K7,"")</f>
      </c>
      <c r="L7" s="37">
        <f>IF(ISNUMBER('Průměry hybridů'!L7),'Průměry hybridů'!L7,"")</f>
      </c>
      <c r="M7" s="37">
        <f>IF(ISNUMBER('Průměry hybridů'!M7),'Průměry hybridů'!M7,"")</f>
      </c>
      <c r="N7" s="35">
        <f>IF(ISNUMBER('Průměry hybridů'!N7),'Průměry hybridů'!N7,"")</f>
      </c>
      <c r="O7" s="37">
        <f>IF(ISNUMBER('Průměry hybridů'!O7),'Průměry hybridů'!O7,"")</f>
      </c>
    </row>
    <row r="8" spans="1:15" ht="12.75">
      <c r="A8" s="33" t="str">
        <f>'Průměry hybridů'!A8</f>
        <v>H3</v>
      </c>
      <c r="B8" s="108">
        <f>IF(ISNUMBER('Průměry hybridů'!B8),'Průměry hybridů'!B8,"")</f>
      </c>
      <c r="C8" s="143">
        <f>IF(ISNUMBER('Průměry hybridů'!C8),'Průměry hybridů'!C8,"")</f>
      </c>
      <c r="D8" s="90">
        <f>IF(ISNUMBER('Průměry hybridů'!D8),'Průměry hybridů'!D8,"")</f>
      </c>
      <c r="E8" s="86">
        <f>IF(ISNUMBER('Průměry hybridů'!E8),'Průměry hybridů'!E8,"")</f>
      </c>
      <c r="F8" s="86">
        <f>IF(ISNUMBER('Průměry hybridů'!F8),'Průměry hybridů'!F8,"")</f>
      </c>
      <c r="G8" s="86">
        <f>IF(ISNUMBER('Průměry hybridů'!G8),'Průměry hybridů'!G8,"")</f>
      </c>
      <c r="H8" s="86">
        <f>IF(ISNUMBER('Průměry hybridů'!H8),'Průměry hybridů'!H8,"")</f>
      </c>
      <c r="I8" s="86">
        <f>IF(ISNUMBER('Průměry hybridů'!I8),'Průměry hybridů'!I8,"")</f>
      </c>
      <c r="J8" s="91">
        <f>IF(ISNUMBER('Průměry hybridů'!J8),'Průměry hybridů'!J8,"")</f>
      </c>
      <c r="K8" s="78">
        <f>IF(ISNUMBER('Průměry hybridů'!K8),'Průměry hybridů'!K8,"")</f>
      </c>
      <c r="L8" s="37">
        <f>IF(ISNUMBER('Průměry hybridů'!L8),'Průměry hybridů'!L8,"")</f>
      </c>
      <c r="M8" s="37">
        <f>IF(ISNUMBER('Průměry hybridů'!M8),'Průměry hybridů'!M8,"")</f>
      </c>
      <c r="N8" s="35">
        <f>IF(ISNUMBER('Průměry hybridů'!N8),'Průměry hybridů'!N8,"")</f>
      </c>
      <c r="O8" s="37">
        <f>IF(ISNUMBER('Průměry hybridů'!O8),'Průměry hybridů'!O8,"")</f>
      </c>
    </row>
    <row r="9" spans="1:15" ht="12.75">
      <c r="A9" s="33" t="str">
        <f>'Průměry hybridů'!A9</f>
        <v>H4</v>
      </c>
      <c r="B9" s="108">
        <f>IF(ISNUMBER('Průměry hybridů'!B9),'Průměry hybridů'!B9,"")</f>
      </c>
      <c r="C9" s="143">
        <f>IF(ISNUMBER('Průměry hybridů'!C9),'Průměry hybridů'!C9,"")</f>
      </c>
      <c r="D9" s="90">
        <f>IF(ISNUMBER('Průměry hybridů'!D9),'Průměry hybridů'!D9,"")</f>
      </c>
      <c r="E9" s="86">
        <f>IF(ISNUMBER('Průměry hybridů'!E9),'Průměry hybridů'!E9,"")</f>
      </c>
      <c r="F9" s="86">
        <f>IF(ISNUMBER('Průměry hybridů'!F9),'Průměry hybridů'!F9,"")</f>
      </c>
      <c r="G9" s="86">
        <f>IF(ISNUMBER('Průměry hybridů'!G9),'Průměry hybridů'!G9,"")</f>
      </c>
      <c r="H9" s="86">
        <f>IF(ISNUMBER('Průměry hybridů'!H9),'Průměry hybridů'!H9,"")</f>
      </c>
      <c r="I9" s="86">
        <f>IF(ISNUMBER('Průměry hybridů'!I9),'Průměry hybridů'!I9,"")</f>
      </c>
      <c r="J9" s="91">
        <f>IF(ISNUMBER('Průměry hybridů'!J9),'Průměry hybridů'!J9,"")</f>
      </c>
      <c r="K9" s="78">
        <f>IF(ISNUMBER('Průměry hybridů'!K9),'Průměry hybridů'!K9,"")</f>
      </c>
      <c r="L9" s="37">
        <f>IF(ISNUMBER('Průměry hybridů'!L9),'Průměry hybridů'!L9,"")</f>
      </c>
      <c r="M9" s="37">
        <f>IF(ISNUMBER('Průměry hybridů'!M9),'Průměry hybridů'!M9,"")</f>
      </c>
      <c r="N9" s="35">
        <f>IF(ISNUMBER('Průměry hybridů'!N9),'Průměry hybridů'!N9,"")</f>
      </c>
      <c r="O9" s="37">
        <f>IF(ISNUMBER('Průměry hybridů'!O9),'Průměry hybridů'!O9,"")</f>
      </c>
    </row>
    <row r="10" spans="1:15" ht="12.75">
      <c r="A10" s="33" t="str">
        <f>'Průměry hybridů'!A10</f>
        <v>H5</v>
      </c>
      <c r="B10" s="108">
        <f>IF(ISNUMBER('Průměry hybridů'!B10),'Průměry hybridů'!B10,"")</f>
      </c>
      <c r="C10" s="143">
        <f>IF(ISNUMBER('Průměry hybridů'!C10),'Průměry hybridů'!C10,"")</f>
      </c>
      <c r="D10" s="90">
        <f>IF(ISNUMBER('Průměry hybridů'!D10),'Průměry hybridů'!D10,"")</f>
      </c>
      <c r="E10" s="86">
        <f>IF(ISNUMBER('Průměry hybridů'!E10),'Průměry hybridů'!E10,"")</f>
      </c>
      <c r="F10" s="86">
        <f>IF(ISNUMBER('Průměry hybridů'!F10),'Průměry hybridů'!F10,"")</f>
      </c>
      <c r="G10" s="86">
        <f>IF(ISNUMBER('Průměry hybridů'!G10),'Průměry hybridů'!G10,"")</f>
      </c>
      <c r="H10" s="86">
        <f>IF(ISNUMBER('Průměry hybridů'!H10),'Průměry hybridů'!H10,"")</f>
      </c>
      <c r="I10" s="86">
        <f>IF(ISNUMBER('Průměry hybridů'!I10),'Průměry hybridů'!I10,"")</f>
      </c>
      <c r="J10" s="91">
        <f>IF(ISNUMBER('Průměry hybridů'!J10),'Průměry hybridů'!J10,"")</f>
      </c>
      <c r="K10" s="78">
        <f>IF(ISNUMBER('Průměry hybridů'!K10),'Průměry hybridů'!K10,"")</f>
      </c>
      <c r="L10" s="37">
        <f>IF(ISNUMBER('Průměry hybridů'!L10),'Průměry hybridů'!L10,"")</f>
      </c>
      <c r="M10" s="37">
        <f>IF(ISNUMBER('Průměry hybridů'!M10),'Průměry hybridů'!M10,"")</f>
      </c>
      <c r="N10" s="35">
        <f>IF(ISNUMBER('Průměry hybridů'!N10),'Průměry hybridů'!N10,"")</f>
      </c>
      <c r="O10" s="37">
        <f>IF(ISNUMBER('Průměry hybridů'!O10),'Průměry hybridů'!O10,"")</f>
      </c>
    </row>
    <row r="11" spans="1:15" ht="12.75">
      <c r="A11" s="33" t="str">
        <f>'Průměry hybridů'!A11</f>
        <v>H6</v>
      </c>
      <c r="B11" s="108">
        <f>IF(ISNUMBER('Průměry hybridů'!B11),'Průměry hybridů'!B11,"")</f>
      </c>
      <c r="C11" s="143">
        <f>IF(ISNUMBER('Průměry hybridů'!C11),'Průměry hybridů'!C11,"")</f>
      </c>
      <c r="D11" s="90">
        <f>IF(ISNUMBER('Průměry hybridů'!D11),'Průměry hybridů'!D11,"")</f>
      </c>
      <c r="E11" s="86">
        <f>IF(ISNUMBER('Průměry hybridů'!E11),'Průměry hybridů'!E11,"")</f>
      </c>
      <c r="F11" s="86">
        <f>IF(ISNUMBER('Průměry hybridů'!F11),'Průměry hybridů'!F11,"")</f>
      </c>
      <c r="G11" s="86">
        <f>IF(ISNUMBER('Průměry hybridů'!G11),'Průměry hybridů'!G11,"")</f>
      </c>
      <c r="H11" s="86">
        <f>IF(ISNUMBER('Průměry hybridů'!H11),'Průměry hybridů'!H11,"")</f>
      </c>
      <c r="I11" s="86">
        <f>IF(ISNUMBER('Průměry hybridů'!I11),'Průměry hybridů'!I11,"")</f>
      </c>
      <c r="J11" s="91">
        <f>IF(ISNUMBER('Průměry hybridů'!J11),'Průměry hybridů'!J11,"")</f>
      </c>
      <c r="K11" s="78">
        <f>IF(ISNUMBER('Průměry hybridů'!K11),'Průměry hybridů'!K11,"")</f>
      </c>
      <c r="L11" s="37">
        <f>IF(ISNUMBER('Průměry hybridů'!L11),'Průměry hybridů'!L11,"")</f>
      </c>
      <c r="M11" s="37">
        <f>IF(ISNUMBER('Průměry hybridů'!M11),'Průměry hybridů'!M11,"")</f>
      </c>
      <c r="N11" s="35">
        <f>IF(ISNUMBER('Průměry hybridů'!N11),'Průměry hybridů'!N11,"")</f>
      </c>
      <c r="O11" s="37">
        <f>IF(ISNUMBER('Průměry hybridů'!O11),'Průměry hybridů'!O11,"")</f>
      </c>
    </row>
    <row r="12" spans="1:15" ht="12.75">
      <c r="A12" s="33" t="str">
        <f>'Průměry hybridů'!A12</f>
        <v>H7</v>
      </c>
      <c r="B12" s="108">
        <f>IF(ISNUMBER('Průměry hybridů'!B12),'Průměry hybridů'!B12,"")</f>
      </c>
      <c r="C12" s="143">
        <f>IF(ISNUMBER('Průměry hybridů'!C12),'Průměry hybridů'!C12,"")</f>
      </c>
      <c r="D12" s="90">
        <f>IF(ISNUMBER('Průměry hybridů'!D12),'Průměry hybridů'!D12,"")</f>
      </c>
      <c r="E12" s="86">
        <f>IF(ISNUMBER('Průměry hybridů'!E12),'Průměry hybridů'!E12,"")</f>
      </c>
      <c r="F12" s="86">
        <f>IF(ISNUMBER('Průměry hybridů'!F12),'Průměry hybridů'!F12,"")</f>
      </c>
      <c r="G12" s="86">
        <f>IF(ISNUMBER('Průměry hybridů'!G12),'Průměry hybridů'!G12,"")</f>
      </c>
      <c r="H12" s="86">
        <f>IF(ISNUMBER('Průměry hybridů'!H12),'Průměry hybridů'!H12,"")</f>
      </c>
      <c r="I12" s="86">
        <f>IF(ISNUMBER('Průměry hybridů'!I12),'Průměry hybridů'!I12,"")</f>
      </c>
      <c r="J12" s="91">
        <f>IF(ISNUMBER('Průměry hybridů'!J12),'Průměry hybridů'!J12,"")</f>
      </c>
      <c r="K12" s="78">
        <f>IF(ISNUMBER('Průměry hybridů'!K12),'Průměry hybridů'!K12,"")</f>
      </c>
      <c r="L12" s="37">
        <f>IF(ISNUMBER('Průměry hybridů'!L12),'Průměry hybridů'!L12,"")</f>
      </c>
      <c r="M12" s="37">
        <f>IF(ISNUMBER('Průměry hybridů'!M12),'Průměry hybridů'!M12,"")</f>
      </c>
      <c r="N12" s="35">
        <f>IF(ISNUMBER('Průměry hybridů'!N12),'Průměry hybridů'!N12,"")</f>
      </c>
      <c r="O12" s="37">
        <f>IF(ISNUMBER('Průměry hybridů'!O12),'Průměry hybridů'!O12,"")</f>
      </c>
    </row>
    <row r="13" spans="1:15" ht="12.75">
      <c r="A13" s="33" t="str">
        <f>'Průměry hybridů'!A13</f>
        <v>H8</v>
      </c>
      <c r="B13" s="108">
        <f>IF(ISNUMBER('Průměry hybridů'!B13),'Průměry hybridů'!B13,"")</f>
      </c>
      <c r="C13" s="143">
        <f>IF(ISNUMBER('Průměry hybridů'!C13),'Průměry hybridů'!C13,"")</f>
      </c>
      <c r="D13" s="90">
        <f>IF(ISNUMBER('Průměry hybridů'!D13),'Průměry hybridů'!D13,"")</f>
      </c>
      <c r="E13" s="86">
        <f>IF(ISNUMBER('Průměry hybridů'!E13),'Průměry hybridů'!E13,"")</f>
      </c>
      <c r="F13" s="86">
        <f>IF(ISNUMBER('Průměry hybridů'!F13),'Průměry hybridů'!F13,"")</f>
      </c>
      <c r="G13" s="86">
        <f>IF(ISNUMBER('Průměry hybridů'!G13),'Průměry hybridů'!G13,"")</f>
      </c>
      <c r="H13" s="86">
        <f>IF(ISNUMBER('Průměry hybridů'!H13),'Průměry hybridů'!H13,"")</f>
      </c>
      <c r="I13" s="86">
        <f>IF(ISNUMBER('Průměry hybridů'!I13),'Průměry hybridů'!I13,"")</f>
      </c>
      <c r="J13" s="91">
        <f>IF(ISNUMBER('Průměry hybridů'!J13),'Průměry hybridů'!J13,"")</f>
      </c>
      <c r="K13" s="78">
        <f>IF(ISNUMBER('Průměry hybridů'!K13),'Průměry hybridů'!K13,"")</f>
      </c>
      <c r="L13" s="37">
        <f>IF(ISNUMBER('Průměry hybridů'!L13),'Průměry hybridů'!L13,"")</f>
      </c>
      <c r="M13" s="37">
        <f>IF(ISNUMBER('Průměry hybridů'!M13),'Průměry hybridů'!M13,"")</f>
      </c>
      <c r="N13" s="35">
        <f>IF(ISNUMBER('Průměry hybridů'!N13),'Průměry hybridů'!N13,"")</f>
      </c>
      <c r="O13" s="37">
        <f>IF(ISNUMBER('Průměry hybridů'!O13),'Průměry hybridů'!O13,"")</f>
      </c>
    </row>
    <row r="14" spans="1:15" ht="12.75">
      <c r="A14" s="33" t="str">
        <f>'Průměry hybridů'!A14</f>
        <v>H9</v>
      </c>
      <c r="B14" s="108">
        <f>IF(ISNUMBER('Průměry hybridů'!B14),'Průměry hybridů'!B14,"")</f>
      </c>
      <c r="C14" s="143">
        <f>IF(ISNUMBER('Průměry hybridů'!C14),'Průměry hybridů'!C14,"")</f>
      </c>
      <c r="D14" s="90">
        <f>IF(ISNUMBER('Průměry hybridů'!D14),'Průměry hybridů'!D14,"")</f>
      </c>
      <c r="E14" s="86">
        <f>IF(ISNUMBER('Průměry hybridů'!E14),'Průměry hybridů'!E14,"")</f>
      </c>
      <c r="F14" s="86">
        <f>IF(ISNUMBER('Průměry hybridů'!F14),'Průměry hybridů'!F14,"")</f>
      </c>
      <c r="G14" s="86">
        <f>IF(ISNUMBER('Průměry hybridů'!G14),'Průměry hybridů'!G14,"")</f>
      </c>
      <c r="H14" s="86">
        <f>IF(ISNUMBER('Průměry hybridů'!H14),'Průměry hybridů'!H14,"")</f>
      </c>
      <c r="I14" s="86">
        <f>IF(ISNUMBER('Průměry hybridů'!I14),'Průměry hybridů'!I14,"")</f>
      </c>
      <c r="J14" s="91">
        <f>IF(ISNUMBER('Průměry hybridů'!J14),'Průměry hybridů'!J14,"")</f>
      </c>
      <c r="K14" s="78">
        <f>IF(ISNUMBER('Průměry hybridů'!K14),'Průměry hybridů'!K14,"")</f>
      </c>
      <c r="L14" s="37">
        <f>IF(ISNUMBER('Průměry hybridů'!L14),'Průměry hybridů'!L14,"")</f>
      </c>
      <c r="M14" s="37">
        <f>IF(ISNUMBER('Průměry hybridů'!M14),'Průměry hybridů'!M14,"")</f>
      </c>
      <c r="N14" s="35">
        <f>IF(ISNUMBER('Průměry hybridů'!N14),'Průměry hybridů'!N14,"")</f>
      </c>
      <c r="O14" s="37">
        <f>IF(ISNUMBER('Průměry hybridů'!O14),'Průměry hybridů'!O14,"")</f>
      </c>
    </row>
    <row r="15" spans="1:15" ht="12.75">
      <c r="A15" s="33" t="str">
        <f>'Průměry hybridů'!A15</f>
        <v>H10</v>
      </c>
      <c r="B15" s="108">
        <f>IF(ISNUMBER('Průměry hybridů'!B15),'Průměry hybridů'!B15,"")</f>
      </c>
      <c r="C15" s="143">
        <f>IF(ISNUMBER('Průměry hybridů'!C15),'Průměry hybridů'!C15,"")</f>
      </c>
      <c r="D15" s="90">
        <f>IF(ISNUMBER('Průměry hybridů'!D15),'Průměry hybridů'!D15,"")</f>
      </c>
      <c r="E15" s="86">
        <f>IF(ISNUMBER('Průměry hybridů'!E15),'Průměry hybridů'!E15,"")</f>
      </c>
      <c r="F15" s="86">
        <f>IF(ISNUMBER('Průměry hybridů'!F15),'Průměry hybridů'!F15,"")</f>
      </c>
      <c r="G15" s="86">
        <f>IF(ISNUMBER('Průměry hybridů'!G15),'Průměry hybridů'!G15,"")</f>
      </c>
      <c r="H15" s="86">
        <f>IF(ISNUMBER('Průměry hybridů'!H15),'Průměry hybridů'!H15,"")</f>
      </c>
      <c r="I15" s="86">
        <f>IF(ISNUMBER('Průměry hybridů'!I15),'Průměry hybridů'!I15,"")</f>
      </c>
      <c r="J15" s="91">
        <f>IF(ISNUMBER('Průměry hybridů'!J15),'Průměry hybridů'!J15,"")</f>
      </c>
      <c r="K15" s="78">
        <f>IF(ISNUMBER('Průměry hybridů'!K15),'Průměry hybridů'!K15,"")</f>
      </c>
      <c r="L15" s="37">
        <f>IF(ISNUMBER('Průměry hybridů'!L15),'Průměry hybridů'!L15,"")</f>
      </c>
      <c r="M15" s="37">
        <f>IF(ISNUMBER('Průměry hybridů'!M15),'Průměry hybridů'!M15,"")</f>
      </c>
      <c r="N15" s="35">
        <f>IF(ISNUMBER('Průměry hybridů'!N15),'Průměry hybridů'!N15,"")</f>
      </c>
      <c r="O15" s="37">
        <f>IF(ISNUMBER('Průměry hybridů'!O15),'Průměry hybridů'!O15,"")</f>
      </c>
    </row>
    <row r="16" spans="1:15" ht="12.75">
      <c r="A16" s="33" t="str">
        <f>'Průměry hybridů'!A16</f>
        <v>H11</v>
      </c>
      <c r="B16" s="108">
        <f>IF(ISNUMBER('Průměry hybridů'!B16),'Průměry hybridů'!B16,"")</f>
      </c>
      <c r="C16" s="143">
        <f>IF(ISNUMBER('Průměry hybridů'!C16),'Průměry hybridů'!C16,"")</f>
      </c>
      <c r="D16" s="90">
        <f>IF(ISNUMBER('Průměry hybridů'!D16),'Průměry hybridů'!D16,"")</f>
      </c>
      <c r="E16" s="86">
        <f>IF(ISNUMBER('Průměry hybridů'!E16),'Průměry hybridů'!E16,"")</f>
      </c>
      <c r="F16" s="86">
        <f>IF(ISNUMBER('Průměry hybridů'!F16),'Průměry hybridů'!F16,"")</f>
      </c>
      <c r="G16" s="86">
        <f>IF(ISNUMBER('Průměry hybridů'!G16),'Průměry hybridů'!G16,"")</f>
      </c>
      <c r="H16" s="86">
        <f>IF(ISNUMBER('Průměry hybridů'!H16),'Průměry hybridů'!H16,"")</f>
      </c>
      <c r="I16" s="86">
        <f>IF(ISNUMBER('Průměry hybridů'!I16),'Průměry hybridů'!I16,"")</f>
      </c>
      <c r="J16" s="91">
        <f>IF(ISNUMBER('Průměry hybridů'!J16),'Průměry hybridů'!J16,"")</f>
      </c>
      <c r="K16" s="78">
        <f>IF(ISNUMBER('Průměry hybridů'!K16),'Průměry hybridů'!K16,"")</f>
      </c>
      <c r="L16" s="37">
        <f>IF(ISNUMBER('Průměry hybridů'!L16),'Průměry hybridů'!L16,"")</f>
      </c>
      <c r="M16" s="37">
        <f>IF(ISNUMBER('Průměry hybridů'!M16),'Průměry hybridů'!M16,"")</f>
      </c>
      <c r="N16" s="35">
        <f>IF(ISNUMBER('Průměry hybridů'!N16),'Průměry hybridů'!N16,"")</f>
      </c>
      <c r="O16" s="37">
        <f>IF(ISNUMBER('Průměry hybridů'!O16),'Průměry hybridů'!O16,"")</f>
      </c>
    </row>
    <row r="17" spans="1:15" ht="12.75">
      <c r="A17" s="33" t="str">
        <f>'Průměry hybridů'!A17</f>
        <v>H12</v>
      </c>
      <c r="B17" s="108">
        <f>IF(ISNUMBER('Průměry hybridů'!B17),'Průměry hybridů'!B17,"")</f>
      </c>
      <c r="C17" s="143">
        <f>IF(ISNUMBER('Průměry hybridů'!C17),'Průměry hybridů'!C17,"")</f>
      </c>
      <c r="D17" s="90">
        <f>IF(ISNUMBER('Průměry hybridů'!D17),'Průměry hybridů'!D17,"")</f>
      </c>
      <c r="E17" s="86">
        <f>IF(ISNUMBER('Průměry hybridů'!E17),'Průměry hybridů'!E17,"")</f>
      </c>
      <c r="F17" s="86">
        <f>IF(ISNUMBER('Průměry hybridů'!F17),'Průměry hybridů'!F17,"")</f>
      </c>
      <c r="G17" s="86">
        <f>IF(ISNUMBER('Průměry hybridů'!G17),'Průměry hybridů'!G17,"")</f>
      </c>
      <c r="H17" s="86">
        <f>IF(ISNUMBER('Průměry hybridů'!H17),'Průměry hybridů'!H17,"")</f>
      </c>
      <c r="I17" s="86">
        <f>IF(ISNUMBER('Průměry hybridů'!I17),'Průměry hybridů'!I17,"")</f>
      </c>
      <c r="J17" s="91">
        <f>IF(ISNUMBER('Průměry hybridů'!J17),'Průměry hybridů'!J17,"")</f>
      </c>
      <c r="K17" s="78">
        <f>IF(ISNUMBER('Průměry hybridů'!K17),'Průměry hybridů'!K17,"")</f>
      </c>
      <c r="L17" s="37">
        <f>IF(ISNUMBER('Průměry hybridů'!L17),'Průměry hybridů'!L17,"")</f>
      </c>
      <c r="M17" s="37">
        <f>IF(ISNUMBER('Průměry hybridů'!M17),'Průměry hybridů'!M17,"")</f>
      </c>
      <c r="N17" s="35">
        <f>IF(ISNUMBER('Průměry hybridů'!N17),'Průměry hybridů'!N17,"")</f>
      </c>
      <c r="O17" s="37">
        <f>IF(ISNUMBER('Průměry hybridů'!O17),'Průměry hybridů'!O17,"")</f>
      </c>
    </row>
    <row r="18" spans="1:15" ht="12.75">
      <c r="A18" s="33" t="str">
        <f>'Průměry hybridů'!A18</f>
        <v>H13</v>
      </c>
      <c r="B18" s="108">
        <f>IF(ISNUMBER('Průměry hybridů'!B18),'Průměry hybridů'!B18,"")</f>
      </c>
      <c r="C18" s="143">
        <f>IF(ISNUMBER('Průměry hybridů'!C18),'Průměry hybridů'!C18,"")</f>
      </c>
      <c r="D18" s="90">
        <f>IF(ISNUMBER('Průměry hybridů'!D18),'Průměry hybridů'!D18,"")</f>
      </c>
      <c r="E18" s="86">
        <f>IF(ISNUMBER('Průměry hybridů'!E18),'Průměry hybridů'!E18,"")</f>
      </c>
      <c r="F18" s="86">
        <f>IF(ISNUMBER('Průměry hybridů'!F18),'Průměry hybridů'!F18,"")</f>
      </c>
      <c r="G18" s="86">
        <f>IF(ISNUMBER('Průměry hybridů'!G18),'Průměry hybridů'!G18,"")</f>
      </c>
      <c r="H18" s="86">
        <f>IF(ISNUMBER('Průměry hybridů'!H18),'Průměry hybridů'!H18,"")</f>
      </c>
      <c r="I18" s="86">
        <f>IF(ISNUMBER('Průměry hybridů'!I18),'Průměry hybridů'!I18,"")</f>
      </c>
      <c r="J18" s="91">
        <f>IF(ISNUMBER('Průměry hybridů'!J18),'Průměry hybridů'!J18,"")</f>
      </c>
      <c r="K18" s="78">
        <f>IF(ISNUMBER('Průměry hybridů'!K18),'Průměry hybridů'!K18,"")</f>
      </c>
      <c r="L18" s="37">
        <f>IF(ISNUMBER('Průměry hybridů'!L18),'Průměry hybridů'!L18,"")</f>
      </c>
      <c r="M18" s="37">
        <f>IF(ISNUMBER('Průměry hybridů'!M18),'Průměry hybridů'!M18,"")</f>
      </c>
      <c r="N18" s="35">
        <f>IF(ISNUMBER('Průměry hybridů'!N18),'Průměry hybridů'!N18,"")</f>
      </c>
      <c r="O18" s="37">
        <f>IF(ISNUMBER('Průměry hybridů'!O18),'Průměry hybridů'!O18,"")</f>
      </c>
    </row>
    <row r="19" spans="1:15" ht="12.75">
      <c r="A19" s="33" t="str">
        <f>'Průměry hybridů'!A19</f>
        <v>H14</v>
      </c>
      <c r="B19" s="108">
        <f>IF(ISNUMBER('Průměry hybridů'!B19),'Průměry hybridů'!B19,"")</f>
      </c>
      <c r="C19" s="143">
        <f>IF(ISNUMBER('Průměry hybridů'!C19),'Průměry hybridů'!C19,"")</f>
      </c>
      <c r="D19" s="90">
        <f>IF(ISNUMBER('Průměry hybridů'!D19),'Průměry hybridů'!D19,"")</f>
      </c>
      <c r="E19" s="86">
        <f>IF(ISNUMBER('Průměry hybridů'!E19),'Průměry hybridů'!E19,"")</f>
      </c>
      <c r="F19" s="86">
        <f>IF(ISNUMBER('Průměry hybridů'!F19),'Průměry hybridů'!F19,"")</f>
      </c>
      <c r="G19" s="86">
        <f>IF(ISNUMBER('Průměry hybridů'!G19),'Průměry hybridů'!G19,"")</f>
      </c>
      <c r="H19" s="86">
        <f>IF(ISNUMBER('Průměry hybridů'!H19),'Průměry hybridů'!H19,"")</f>
      </c>
      <c r="I19" s="86">
        <f>IF(ISNUMBER('Průměry hybridů'!I19),'Průměry hybridů'!I19,"")</f>
      </c>
      <c r="J19" s="91">
        <f>IF(ISNUMBER('Průměry hybridů'!J19),'Průměry hybridů'!J19,"")</f>
      </c>
      <c r="K19" s="78">
        <f>IF(ISNUMBER('Průměry hybridů'!K19),'Průměry hybridů'!K19,"")</f>
      </c>
      <c r="L19" s="37">
        <f>IF(ISNUMBER('Průměry hybridů'!L19),'Průměry hybridů'!L19,"")</f>
      </c>
      <c r="M19" s="37">
        <f>IF(ISNUMBER('Průměry hybridů'!M19),'Průměry hybridů'!M19,"")</f>
      </c>
      <c r="N19" s="35">
        <f>IF(ISNUMBER('Průměry hybridů'!N19),'Průměry hybridů'!N19,"")</f>
      </c>
      <c r="O19" s="37">
        <f>IF(ISNUMBER('Průměry hybridů'!O19),'Průměry hybridů'!O19,"")</f>
      </c>
    </row>
    <row r="20" spans="1:15" ht="12.75">
      <c r="A20" s="33" t="str">
        <f>'Průměry hybridů'!A20</f>
        <v>H15</v>
      </c>
      <c r="B20" s="108">
        <f>IF(ISNUMBER('Průměry hybridů'!B20),'Průměry hybridů'!B20,"")</f>
      </c>
      <c r="C20" s="143">
        <f>IF(ISNUMBER('Průměry hybridů'!C20),'Průměry hybridů'!C20,"")</f>
      </c>
      <c r="D20" s="90">
        <f>IF(ISNUMBER('Průměry hybridů'!D20),'Průměry hybridů'!D20,"")</f>
      </c>
      <c r="E20" s="86">
        <f>IF(ISNUMBER('Průměry hybridů'!E20),'Průměry hybridů'!E20,"")</f>
      </c>
      <c r="F20" s="86">
        <f>IF(ISNUMBER('Průměry hybridů'!F20),'Průměry hybridů'!F20,"")</f>
      </c>
      <c r="G20" s="86">
        <f>IF(ISNUMBER('Průměry hybridů'!G20),'Průměry hybridů'!G20,"")</f>
      </c>
      <c r="H20" s="86">
        <f>IF(ISNUMBER('Průměry hybridů'!H20),'Průměry hybridů'!H20,"")</f>
      </c>
      <c r="I20" s="86">
        <f>IF(ISNUMBER('Průměry hybridů'!I20),'Průměry hybridů'!I20,"")</f>
      </c>
      <c r="J20" s="91">
        <f>IF(ISNUMBER('Průměry hybridů'!J20),'Průměry hybridů'!J20,"")</f>
      </c>
      <c r="K20" s="78">
        <f>IF(ISNUMBER('Průměry hybridů'!K20),'Průměry hybridů'!K20,"")</f>
      </c>
      <c r="L20" s="37">
        <f>IF(ISNUMBER('Průměry hybridů'!L20),'Průměry hybridů'!L20,"")</f>
      </c>
      <c r="M20" s="37">
        <f>IF(ISNUMBER('Průměry hybridů'!M20),'Průměry hybridů'!M20,"")</f>
      </c>
      <c r="N20" s="35">
        <f>IF(ISNUMBER('Průměry hybridů'!N20),'Průměry hybridů'!N20,"")</f>
      </c>
      <c r="O20" s="37">
        <f>IF(ISNUMBER('Průměry hybridů'!O20),'Průměry hybridů'!O20,"")</f>
      </c>
    </row>
    <row r="21" spans="1:15" ht="12.75">
      <c r="A21" s="33" t="str">
        <f>'Průměry hybridů'!A21</f>
        <v>H16</v>
      </c>
      <c r="B21" s="108">
        <f>IF(ISNUMBER('Průměry hybridů'!B21),'Průměry hybridů'!B21,"")</f>
      </c>
      <c r="C21" s="143">
        <f>IF(ISNUMBER('Průměry hybridů'!C21),'Průměry hybridů'!C21,"")</f>
      </c>
      <c r="D21" s="90">
        <f>IF(ISNUMBER('Průměry hybridů'!D21),'Průměry hybridů'!D21,"")</f>
      </c>
      <c r="E21" s="86">
        <f>IF(ISNUMBER('Průměry hybridů'!E21),'Průměry hybridů'!E21,"")</f>
      </c>
      <c r="F21" s="86">
        <f>IF(ISNUMBER('Průměry hybridů'!F21),'Průměry hybridů'!F21,"")</f>
      </c>
      <c r="G21" s="86">
        <f>IF(ISNUMBER('Průměry hybridů'!G21),'Průměry hybridů'!G21,"")</f>
      </c>
      <c r="H21" s="86">
        <f>IF(ISNUMBER('Průměry hybridů'!H21),'Průměry hybridů'!H21,"")</f>
      </c>
      <c r="I21" s="86">
        <f>IF(ISNUMBER('Průměry hybridů'!I21),'Průměry hybridů'!I21,"")</f>
      </c>
      <c r="J21" s="91">
        <f>IF(ISNUMBER('Průměry hybridů'!J21),'Průměry hybridů'!J21,"")</f>
      </c>
      <c r="K21" s="78">
        <f>IF(ISNUMBER('Průměry hybridů'!K21),'Průměry hybridů'!K21,"")</f>
      </c>
      <c r="L21" s="37">
        <f>IF(ISNUMBER('Průměry hybridů'!L21),'Průměry hybridů'!L21,"")</f>
      </c>
      <c r="M21" s="37">
        <f>IF(ISNUMBER('Průměry hybridů'!M21),'Průměry hybridů'!M21,"")</f>
      </c>
      <c r="N21" s="35">
        <f>IF(ISNUMBER('Průměry hybridů'!N21),'Průměry hybridů'!N21,"")</f>
      </c>
      <c r="O21" s="37">
        <f>IF(ISNUMBER('Průměry hybridů'!O21),'Průměry hybridů'!O21,"")</f>
      </c>
    </row>
    <row r="22" spans="1:15" ht="12.75">
      <c r="A22" s="33" t="str">
        <f>'Průměry hybridů'!A22</f>
        <v>H17</v>
      </c>
      <c r="B22" s="108">
        <f>IF(ISNUMBER('Průměry hybridů'!B22),'Průměry hybridů'!B22,"")</f>
      </c>
      <c r="C22" s="143">
        <f>IF(ISNUMBER('Průměry hybridů'!C22),'Průměry hybridů'!C22,"")</f>
      </c>
      <c r="D22" s="90">
        <f>IF(ISNUMBER('Průměry hybridů'!D22),'Průměry hybridů'!D22,"")</f>
      </c>
      <c r="E22" s="86">
        <f>IF(ISNUMBER('Průměry hybridů'!E22),'Průměry hybridů'!E22,"")</f>
      </c>
      <c r="F22" s="86">
        <f>IF(ISNUMBER('Průměry hybridů'!F22),'Průměry hybridů'!F22,"")</f>
      </c>
      <c r="G22" s="86">
        <f>IF(ISNUMBER('Průměry hybridů'!G22),'Průměry hybridů'!G22,"")</f>
      </c>
      <c r="H22" s="86">
        <f>IF(ISNUMBER('Průměry hybridů'!H22),'Průměry hybridů'!H22,"")</f>
      </c>
      <c r="I22" s="86">
        <f>IF(ISNUMBER('Průměry hybridů'!I22),'Průměry hybridů'!I22,"")</f>
      </c>
      <c r="J22" s="91">
        <f>IF(ISNUMBER('Průměry hybridů'!J22),'Průměry hybridů'!J22,"")</f>
      </c>
      <c r="K22" s="78">
        <f>IF(ISNUMBER('Průměry hybridů'!K22),'Průměry hybridů'!K22,"")</f>
      </c>
      <c r="L22" s="37">
        <f>IF(ISNUMBER('Průměry hybridů'!L22),'Průměry hybridů'!L22,"")</f>
      </c>
      <c r="M22" s="37">
        <f>IF(ISNUMBER('Průměry hybridů'!M22),'Průměry hybridů'!M22,"")</f>
      </c>
      <c r="N22" s="35">
        <f>IF(ISNUMBER('Průměry hybridů'!N22),'Průměry hybridů'!N22,"")</f>
      </c>
      <c r="O22" s="37">
        <f>IF(ISNUMBER('Průměry hybridů'!O22),'Průměry hybridů'!O22,"")</f>
      </c>
    </row>
    <row r="23" spans="1:15" ht="12.75">
      <c r="A23" s="33" t="str">
        <f>'Průměry hybridů'!A23</f>
        <v>H18</v>
      </c>
      <c r="B23" s="108">
        <f>IF(ISNUMBER('Průměry hybridů'!B23),'Průměry hybridů'!B23,"")</f>
      </c>
      <c r="C23" s="143">
        <f>IF(ISNUMBER('Průměry hybridů'!C23),'Průměry hybridů'!C23,"")</f>
      </c>
      <c r="D23" s="90">
        <f>IF(ISNUMBER('Průměry hybridů'!D23),'Průměry hybridů'!D23,"")</f>
      </c>
      <c r="E23" s="86">
        <f>IF(ISNUMBER('Průměry hybridů'!E23),'Průměry hybridů'!E23,"")</f>
      </c>
      <c r="F23" s="86">
        <f>IF(ISNUMBER('Průměry hybridů'!F23),'Průměry hybridů'!F23,"")</f>
      </c>
      <c r="G23" s="86">
        <f>IF(ISNUMBER('Průměry hybridů'!G23),'Průměry hybridů'!G23,"")</f>
      </c>
      <c r="H23" s="86">
        <f>IF(ISNUMBER('Průměry hybridů'!H23),'Průměry hybridů'!H23,"")</f>
      </c>
      <c r="I23" s="86">
        <f>IF(ISNUMBER('Průměry hybridů'!I23),'Průměry hybridů'!I23,"")</f>
      </c>
      <c r="J23" s="91">
        <f>IF(ISNUMBER('Průměry hybridů'!J23),'Průměry hybridů'!J23,"")</f>
      </c>
      <c r="K23" s="78">
        <f>IF(ISNUMBER('Průměry hybridů'!K23),'Průměry hybridů'!K23,"")</f>
      </c>
      <c r="L23" s="37">
        <f>IF(ISNUMBER('Průměry hybridů'!L23),'Průměry hybridů'!L23,"")</f>
      </c>
      <c r="M23" s="37">
        <f>IF(ISNUMBER('Průměry hybridů'!M23),'Průměry hybridů'!M23,"")</f>
      </c>
      <c r="N23" s="35">
        <f>IF(ISNUMBER('Průměry hybridů'!N23),'Průměry hybridů'!N23,"")</f>
      </c>
      <c r="O23" s="37">
        <f>IF(ISNUMBER('Průměry hybridů'!O23),'Průměry hybridů'!O23,"")</f>
      </c>
    </row>
    <row r="24" spans="1:15" ht="12.75">
      <c r="A24" s="33" t="str">
        <f>'Průměry hybridů'!A24</f>
        <v>H19</v>
      </c>
      <c r="B24" s="108">
        <f>IF(ISNUMBER('Průměry hybridů'!B24),'Průměry hybridů'!B24,"")</f>
      </c>
      <c r="C24" s="143">
        <f>IF(ISNUMBER('Průměry hybridů'!C24),'Průměry hybridů'!C24,"")</f>
      </c>
      <c r="D24" s="90">
        <f>IF(ISNUMBER('Průměry hybridů'!D24),'Průměry hybridů'!D24,"")</f>
      </c>
      <c r="E24" s="86">
        <f>IF(ISNUMBER('Průměry hybridů'!E24),'Průměry hybridů'!E24,"")</f>
      </c>
      <c r="F24" s="86">
        <f>IF(ISNUMBER('Průměry hybridů'!F24),'Průměry hybridů'!F24,"")</f>
      </c>
      <c r="G24" s="86">
        <f>IF(ISNUMBER('Průměry hybridů'!G24),'Průměry hybridů'!G24,"")</f>
      </c>
      <c r="H24" s="86">
        <f>IF(ISNUMBER('Průměry hybridů'!H24),'Průměry hybridů'!H24,"")</f>
      </c>
      <c r="I24" s="86">
        <f>IF(ISNUMBER('Průměry hybridů'!I24),'Průměry hybridů'!I24,"")</f>
      </c>
      <c r="J24" s="91">
        <f>IF(ISNUMBER('Průměry hybridů'!J24),'Průměry hybridů'!J24,"")</f>
      </c>
      <c r="K24" s="78">
        <f>IF(ISNUMBER('Průměry hybridů'!K24),'Průměry hybridů'!K24,"")</f>
      </c>
      <c r="L24" s="37">
        <f>IF(ISNUMBER('Průměry hybridů'!L24),'Průměry hybridů'!L24,"")</f>
      </c>
      <c r="M24" s="37">
        <f>IF(ISNUMBER('Průměry hybridů'!M24),'Průměry hybridů'!M24,"")</f>
      </c>
      <c r="N24" s="35">
        <f>IF(ISNUMBER('Průměry hybridů'!N24),'Průměry hybridů'!N24,"")</f>
      </c>
      <c r="O24" s="37">
        <f>IF(ISNUMBER('Průměry hybridů'!O24),'Průměry hybridů'!O24,"")</f>
      </c>
    </row>
    <row r="25" spans="1:15" ht="13.5" thickBot="1">
      <c r="A25" s="38" t="str">
        <f>'Průměry hybridů'!A25</f>
        <v>H20</v>
      </c>
      <c r="B25" s="109">
        <f>IF(ISNUMBER('Průměry hybridů'!B25),'Průměry hybridů'!B25,"")</f>
      </c>
      <c r="C25" s="144">
        <f>IF(ISNUMBER('Průměry hybridů'!C25),'Průměry hybridů'!C25,"")</f>
      </c>
      <c r="D25" s="102">
        <f>IF(ISNUMBER('Průměry hybridů'!D25),'Průměry hybridů'!D25,"")</f>
      </c>
      <c r="E25" s="101">
        <f>IF(ISNUMBER('Průměry hybridů'!E25),'Průměry hybridů'!E25,"")</f>
      </c>
      <c r="F25" s="101">
        <f>IF(ISNUMBER('Průměry hybridů'!F25),'Průměry hybridů'!F25,"")</f>
      </c>
      <c r="G25" s="101">
        <f>IF(ISNUMBER('Průměry hybridů'!G25),'Průměry hybridů'!G25,"")</f>
      </c>
      <c r="H25" s="101">
        <f>IF(ISNUMBER('Průměry hybridů'!H25),'Průměry hybridů'!H25,"")</f>
      </c>
      <c r="I25" s="101">
        <f>IF(ISNUMBER('Průměry hybridů'!I25),'Průměry hybridů'!I25,"")</f>
      </c>
      <c r="J25" s="147">
        <f>IF(ISNUMBER('Průměry hybridů'!J25),'Průměry hybridů'!J25,"")</f>
      </c>
      <c r="K25" s="79">
        <f>IF(ISNUMBER('Průměry hybridů'!K25),'Průměry hybridů'!K25,"")</f>
      </c>
      <c r="L25" s="42">
        <f>IF(ISNUMBER('Průměry hybridů'!L25),'Průměry hybridů'!L25,"")</f>
      </c>
      <c r="M25" s="42">
        <f>IF(ISNUMBER('Průměry hybridů'!M25),'Průměry hybridů'!M25,"")</f>
      </c>
      <c r="N25" s="40">
        <f>IF(ISNUMBER('Průměry hybridů'!N25),'Průměry hybridů'!N25,"")</f>
      </c>
      <c r="O25" s="42">
        <f>IF(ISNUMBER('Průměry hybridů'!O25),'Průměry hybridů'!O25,"")</f>
      </c>
    </row>
    <row r="26" spans="1:15" ht="13.5" thickBot="1">
      <c r="A26" s="43" t="s">
        <v>43</v>
      </c>
      <c r="B26" s="110" t="e">
        <f aca="true" t="shared" si="0" ref="B26:O26">AVERAGE(B6:B25)</f>
        <v>#DIV/0!</v>
      </c>
      <c r="C26" s="145" t="e">
        <f t="shared" si="0"/>
        <v>#DIV/0!</v>
      </c>
      <c r="D26" s="103" t="e">
        <f t="shared" si="0"/>
        <v>#DIV/0!</v>
      </c>
      <c r="E26" s="104" t="e">
        <f t="shared" si="0"/>
        <v>#DIV/0!</v>
      </c>
      <c r="F26" s="104" t="e">
        <f t="shared" si="0"/>
        <v>#DIV/0!</v>
      </c>
      <c r="G26" s="104" t="e">
        <f t="shared" si="0"/>
        <v>#DIV/0!</v>
      </c>
      <c r="H26" s="104" t="e">
        <f t="shared" si="0"/>
        <v>#DIV/0!</v>
      </c>
      <c r="I26" s="104" t="e">
        <f t="shared" si="0"/>
        <v>#DIV/0!</v>
      </c>
      <c r="J26" s="105" t="e">
        <f t="shared" si="0"/>
        <v>#DIV/0!</v>
      </c>
      <c r="K26" s="100" t="e">
        <f t="shared" si="0"/>
        <v>#DIV/0!</v>
      </c>
      <c r="L26" s="45" t="e">
        <f t="shared" si="0"/>
        <v>#DIV/0!</v>
      </c>
      <c r="M26" s="45" t="e">
        <f>AVERAGE(M6:M25)</f>
        <v>#DIV/0!</v>
      </c>
      <c r="N26" s="44" t="e">
        <f t="shared" si="0"/>
        <v>#DIV/0!</v>
      </c>
      <c r="O26" s="45" t="e">
        <f t="shared" si="0"/>
        <v>#DIV/0!</v>
      </c>
    </row>
  </sheetData>
  <sheetProtection password="A042" sheet="1" objects="1" scenarios="1"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rintOptions/>
  <pageMargins left="0.7086614173228347" right="0.7086614173228347" top="0.5905511811023623" bottom="0.5905511811023623" header="0.07874015748031496" footer="0.07874015748031496"/>
  <pageSetup horizontalDpi="300" verticalDpi="300" orientation="landscape" paperSize="9" r:id="rId3"/>
  <headerFooter alignWithMargins="0">
    <oddHeader xml:space="preserve">&amp;L&amp;G&amp;RVídeňská 1023, 69123 Pohořelice
tel: +420519424247, email: nutrivet@nutrivet.cz, web: www.nutrivet.cz 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4">
      <selection activeCell="G13" sqref="G13"/>
    </sheetView>
  </sheetViews>
  <sheetFormatPr defaultColWidth="9.140625" defaultRowHeight="12.75"/>
  <cols>
    <col min="1" max="1" width="13.7109375" style="0" customWidth="1"/>
    <col min="2" max="2" width="10.7109375" style="0" customWidth="1"/>
    <col min="6" max="6" width="13.28125" style="0" customWidth="1"/>
  </cols>
  <sheetData>
    <row r="1" spans="1:8" ht="12.75">
      <c r="A1" s="216" t="s">
        <v>75</v>
      </c>
      <c r="B1" s="216"/>
      <c r="C1" s="216"/>
      <c r="D1" s="216"/>
      <c r="E1" s="216"/>
      <c r="F1" s="216"/>
      <c r="G1" s="216"/>
      <c r="H1" s="216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ht="12.75">
      <c r="A3" s="216" t="s">
        <v>70</v>
      </c>
      <c r="B3" s="216"/>
      <c r="C3" s="216"/>
      <c r="D3" s="57"/>
      <c r="E3" s="57"/>
      <c r="F3" s="216" t="s">
        <v>69</v>
      </c>
      <c r="G3" s="216"/>
      <c r="H3" s="216"/>
    </row>
    <row r="4" spans="1:8" ht="12.75">
      <c r="A4" s="117" t="s">
        <v>73</v>
      </c>
      <c r="B4" s="116">
        <f>B5-B9</f>
        <v>-200</v>
      </c>
      <c r="C4" s="116" t="e">
        <f>'Srovnání hybridů'!$N$26</f>
        <v>#DIV/0!</v>
      </c>
      <c r="D4" s="57"/>
      <c r="E4" s="57"/>
      <c r="F4" s="117" t="s">
        <v>73</v>
      </c>
      <c r="G4" s="116">
        <f>G5-G9</f>
        <v>-5</v>
      </c>
      <c r="H4" s="116" t="e">
        <f>'Srovnání hybridů'!$O$26</f>
        <v>#DIV/0!</v>
      </c>
    </row>
    <row r="5" spans="1:8" ht="12.75">
      <c r="A5" s="117" t="s">
        <v>71</v>
      </c>
      <c r="B5" s="116">
        <f>MIN('Srovnání hybridů'!O6:O25)</f>
        <v>0</v>
      </c>
      <c r="C5" s="116" t="e">
        <f>'Srovnání hybridů'!$N$26</f>
        <v>#DIV/0!</v>
      </c>
      <c r="D5" s="57"/>
      <c r="E5" s="57"/>
      <c r="F5" s="117" t="s">
        <v>71</v>
      </c>
      <c r="G5" s="116">
        <f>MIN('Srovnání hybridů'!N6:N25)</f>
        <v>0</v>
      </c>
      <c r="H5" s="116" t="e">
        <f>'Srovnání hybridů'!$O$26</f>
        <v>#DIV/0!</v>
      </c>
    </row>
    <row r="6" spans="1:8" ht="12.75">
      <c r="A6" s="117" t="s">
        <v>72</v>
      </c>
      <c r="B6" s="116">
        <f>MAX('Srovnání hybridů'!O6:O25)</f>
        <v>0</v>
      </c>
      <c r="C6" s="116" t="e">
        <f>'Srovnání hybridů'!$N$26</f>
        <v>#DIV/0!</v>
      </c>
      <c r="D6" s="57"/>
      <c r="E6" s="57"/>
      <c r="F6" s="117" t="s">
        <v>72</v>
      </c>
      <c r="G6" s="116">
        <f>MAX('Srovnání hybridů'!N6:N25)</f>
        <v>0</v>
      </c>
      <c r="H6" s="116" t="e">
        <f>'Srovnání hybridů'!$O$26</f>
        <v>#DIV/0!</v>
      </c>
    </row>
    <row r="7" spans="1:8" ht="12.75">
      <c r="A7" s="117" t="s">
        <v>74</v>
      </c>
      <c r="B7" s="116">
        <f>B6+B9</f>
        <v>200</v>
      </c>
      <c r="C7" s="116" t="e">
        <f>'Srovnání hybridů'!$N$26</f>
        <v>#DIV/0!</v>
      </c>
      <c r="D7" s="57"/>
      <c r="E7" s="57"/>
      <c r="F7" s="117" t="s">
        <v>74</v>
      </c>
      <c r="G7" s="116">
        <f>G6+G9</f>
        <v>5</v>
      </c>
      <c r="H7" s="116" t="e">
        <f>'Srovnání hybridů'!$O$26</f>
        <v>#DIV/0!</v>
      </c>
    </row>
    <row r="8" spans="1:8" ht="12.75">
      <c r="A8" s="57"/>
      <c r="B8" s="114"/>
      <c r="C8" s="57"/>
      <c r="D8" s="57"/>
      <c r="E8" s="57"/>
      <c r="F8" s="57"/>
      <c r="G8" s="114"/>
      <c r="H8" s="57"/>
    </row>
    <row r="9" spans="1:8" ht="12.75">
      <c r="A9" s="117" t="s">
        <v>77</v>
      </c>
      <c r="B9" s="115">
        <v>200</v>
      </c>
      <c r="C9" s="57"/>
      <c r="D9" s="57"/>
      <c r="E9" s="57"/>
      <c r="F9" s="117" t="s">
        <v>77</v>
      </c>
      <c r="G9" s="115">
        <v>5</v>
      </c>
      <c r="H9" s="57"/>
    </row>
    <row r="10" spans="1:8" ht="12.75">
      <c r="A10" s="57"/>
      <c r="B10" s="57"/>
      <c r="C10" s="57"/>
      <c r="D10" s="57"/>
      <c r="E10" s="57"/>
      <c r="F10" s="57"/>
      <c r="G10" s="57"/>
      <c r="H10" s="57"/>
    </row>
    <row r="11" spans="1:8" ht="12.75">
      <c r="A11" s="57"/>
      <c r="B11" s="57"/>
      <c r="C11" s="57"/>
      <c r="D11" s="57"/>
      <c r="E11" s="57"/>
      <c r="F11" s="57"/>
      <c r="G11" s="57"/>
      <c r="H11" s="57"/>
    </row>
    <row r="12" ht="12.75">
      <c r="C12" s="17"/>
    </row>
  </sheetData>
  <sheetProtection password="A042" sheet="1"/>
  <mergeCells count="3">
    <mergeCell ref="F3:H3"/>
    <mergeCell ref="A3:C3"/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</dc:creator>
  <cp:keywords/>
  <dc:description/>
  <cp:lastModifiedBy>Labina</cp:lastModifiedBy>
  <cp:lastPrinted>2015-11-21T16:00:43Z</cp:lastPrinted>
  <dcterms:created xsi:type="dcterms:W3CDTF">2015-07-21T14:45:06Z</dcterms:created>
  <dcterms:modified xsi:type="dcterms:W3CDTF">2016-07-28T06:33:07Z</dcterms:modified>
  <cp:category/>
  <cp:version/>
  <cp:contentType/>
  <cp:contentStatus/>
</cp:coreProperties>
</file>