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577"/>
  </bookViews>
  <sheets>
    <sheet name="Informace o odběru" sheetId="1" r:id="rId1"/>
    <sheet name="Vstupy Hybridů" sheetId="2" r:id="rId2"/>
    <sheet name="Vstupy pro NEL" sheetId="10" state="hidden" r:id="rId3"/>
    <sheet name="Výpočty" sheetId="3" state="hidden" r:id="rId4"/>
    <sheet name="Průměry hybridů" sheetId="8" state="hidden" r:id="rId5"/>
    <sheet name="Srovnání hybridů" sheetId="4" r:id="rId6"/>
    <sheet name="Obsah sušiny a škrobu" sheetId="7" r:id="rId7"/>
    <sheet name="Produkce mléka" sheetId="5" r:id="rId8"/>
    <sheet name="Prumery produkce mléka" sheetId="6" state="hidden" r:id="rId9"/>
    <sheet name="Výpočet tab. NEL" sheetId="9" state="hidden" r:id="rId10"/>
  </sheets>
  <externalReferences>
    <externalReference r:id="rId11"/>
  </externalReferences>
  <calcPr calcId="145621"/>
</workbook>
</file>

<file path=xl/calcChain.xml><?xml version="1.0" encoding="utf-8"?>
<calcChain xmlns="http://schemas.openxmlformats.org/spreadsheetml/2006/main">
  <c r="M5" i="4" l="1"/>
  <c r="M3" i="4"/>
  <c r="F65" i="2"/>
  <c r="F65" i="3" s="1"/>
  <c r="G64" i="2"/>
  <c r="G64" i="3" s="1"/>
  <c r="F64" i="2"/>
  <c r="F63" i="2"/>
  <c r="G63" i="2" s="1"/>
  <c r="G63" i="3" s="1"/>
  <c r="G62" i="2"/>
  <c r="G62" i="3" s="1"/>
  <c r="F62" i="2"/>
  <c r="F62" i="3" s="1"/>
  <c r="F61" i="2"/>
  <c r="F61" i="3" s="1"/>
  <c r="G60" i="2"/>
  <c r="G60" i="3" s="1"/>
  <c r="F60" i="2"/>
  <c r="F60" i="3" s="1"/>
  <c r="F59" i="2"/>
  <c r="G59" i="2" s="1"/>
  <c r="G59" i="3" s="1"/>
  <c r="G58" i="2"/>
  <c r="G58" i="3" s="1"/>
  <c r="F58" i="2"/>
  <c r="F58" i="3" s="1"/>
  <c r="F57" i="2"/>
  <c r="F57" i="3" s="1"/>
  <c r="G56" i="2"/>
  <c r="G56" i="3" s="1"/>
  <c r="F56" i="2"/>
  <c r="F56" i="3" s="1"/>
  <c r="F55" i="2"/>
  <c r="G55" i="2" s="1"/>
  <c r="G55" i="3" s="1"/>
  <c r="G54" i="2"/>
  <c r="G54" i="3" s="1"/>
  <c r="F54" i="2"/>
  <c r="F54" i="3" s="1"/>
  <c r="F53" i="2"/>
  <c r="G53" i="2" s="1"/>
  <c r="G53" i="3" s="1"/>
  <c r="G52" i="2"/>
  <c r="G52" i="3" s="1"/>
  <c r="F52" i="2"/>
  <c r="F52" i="3" s="1"/>
  <c r="F51" i="2"/>
  <c r="F51" i="3" s="1"/>
  <c r="G50" i="2"/>
  <c r="G50" i="3" s="1"/>
  <c r="F50" i="2"/>
  <c r="F50" i="3" s="1"/>
  <c r="F49" i="2"/>
  <c r="G49" i="2" s="1"/>
  <c r="G49" i="3" s="1"/>
  <c r="G48" i="2"/>
  <c r="G48" i="3" s="1"/>
  <c r="F48" i="2"/>
  <c r="F47" i="2"/>
  <c r="F47" i="3" s="1"/>
  <c r="G46" i="2"/>
  <c r="G46" i="3" s="1"/>
  <c r="F46" i="2"/>
  <c r="F46" i="3" s="1"/>
  <c r="F45" i="2"/>
  <c r="G45" i="2" s="1"/>
  <c r="G45" i="3" s="1"/>
  <c r="G44" i="2"/>
  <c r="G44" i="3" s="1"/>
  <c r="F44" i="2"/>
  <c r="F44" i="3" s="1"/>
  <c r="F43" i="2"/>
  <c r="F43" i="3" s="1"/>
  <c r="G42" i="2"/>
  <c r="G42" i="3" s="1"/>
  <c r="F42" i="2"/>
  <c r="F42" i="3" s="1"/>
  <c r="F41" i="2"/>
  <c r="G41" i="2" s="1"/>
  <c r="G41" i="3" s="1"/>
  <c r="G40" i="2"/>
  <c r="G40" i="3" s="1"/>
  <c r="F40" i="2"/>
  <c r="F40" i="3" s="1"/>
  <c r="F39" i="2"/>
  <c r="F39" i="3" s="1"/>
  <c r="G38" i="2"/>
  <c r="G38" i="3" s="1"/>
  <c r="F38" i="2"/>
  <c r="F38" i="3" s="1"/>
  <c r="F37" i="2"/>
  <c r="G37" i="2" s="1"/>
  <c r="G37" i="3" s="1"/>
  <c r="G36" i="2"/>
  <c r="G36" i="3" s="1"/>
  <c r="F36" i="2"/>
  <c r="F36" i="3" s="1"/>
  <c r="F35" i="2"/>
  <c r="F35" i="3" s="1"/>
  <c r="G34" i="2"/>
  <c r="F34" i="2"/>
  <c r="F34" i="3" s="1"/>
  <c r="F33" i="2"/>
  <c r="G33" i="2" s="1"/>
  <c r="G33" i="3" s="1"/>
  <c r="G32" i="2"/>
  <c r="G32" i="3" s="1"/>
  <c r="F32" i="2"/>
  <c r="F31" i="2"/>
  <c r="F31" i="3" s="1"/>
  <c r="G30" i="2"/>
  <c r="G30" i="3" s="1"/>
  <c r="F30" i="2"/>
  <c r="F30" i="3" s="1"/>
  <c r="F29" i="2"/>
  <c r="G29" i="2" s="1"/>
  <c r="G29" i="3" s="1"/>
  <c r="G28" i="2"/>
  <c r="G28" i="3" s="1"/>
  <c r="F28" i="2"/>
  <c r="F28" i="3" s="1"/>
  <c r="F27" i="2"/>
  <c r="F27" i="3" s="1"/>
  <c r="G26" i="2"/>
  <c r="G26" i="3" s="1"/>
  <c r="F26" i="2"/>
  <c r="F26" i="3" s="1"/>
  <c r="F25" i="2"/>
  <c r="G25" i="2" s="1"/>
  <c r="G25" i="3" s="1"/>
  <c r="G24" i="2"/>
  <c r="G24" i="3" s="1"/>
  <c r="F24" i="2"/>
  <c r="F24" i="3" s="1"/>
  <c r="F23" i="2"/>
  <c r="G23" i="2" s="1"/>
  <c r="G23" i="3" s="1"/>
  <c r="G22" i="2"/>
  <c r="G22" i="3" s="1"/>
  <c r="F22" i="2"/>
  <c r="F22" i="3" s="1"/>
  <c r="F21" i="2"/>
  <c r="F21" i="3" s="1"/>
  <c r="G20" i="2"/>
  <c r="G20" i="3" s="1"/>
  <c r="F20" i="2"/>
  <c r="F19" i="2"/>
  <c r="G19" i="2" s="1"/>
  <c r="G19" i="3" s="1"/>
  <c r="G18" i="2"/>
  <c r="G18" i="3" s="1"/>
  <c r="F18" i="2"/>
  <c r="F17" i="2"/>
  <c r="G17" i="2" s="1"/>
  <c r="G17" i="3" s="1"/>
  <c r="G16" i="2"/>
  <c r="G16" i="3" s="1"/>
  <c r="F16" i="2"/>
  <c r="F16" i="3" s="1"/>
  <c r="F15" i="2"/>
  <c r="G15" i="2" s="1"/>
  <c r="G15" i="3" s="1"/>
  <c r="G14" i="2"/>
  <c r="G14" i="3" s="1"/>
  <c r="F14" i="2"/>
  <c r="F14" i="3" s="1"/>
  <c r="F13" i="2"/>
  <c r="F13" i="3" s="1"/>
  <c r="G12" i="2"/>
  <c r="G12" i="3" s="1"/>
  <c r="F12" i="2"/>
  <c r="F12" i="3" s="1"/>
  <c r="F11" i="2"/>
  <c r="F11" i="3" s="1"/>
  <c r="G10" i="2"/>
  <c r="G10" i="3" s="1"/>
  <c r="F10" i="2"/>
  <c r="F10" i="3" s="1"/>
  <c r="F9" i="2"/>
  <c r="G9" i="2" s="1"/>
  <c r="G9" i="3" s="1"/>
  <c r="A1" i="2"/>
  <c r="A1" i="4" s="1"/>
  <c r="C5" i="4"/>
  <c r="D5" i="4"/>
  <c r="E5" i="4"/>
  <c r="F5" i="4"/>
  <c r="G5" i="4"/>
  <c r="H5" i="4"/>
  <c r="I5" i="4"/>
  <c r="J5" i="4"/>
  <c r="K5" i="4"/>
  <c r="L5" i="4"/>
  <c r="N5" i="4"/>
  <c r="O5" i="4"/>
  <c r="B5" i="4"/>
  <c r="A3" i="4"/>
  <c r="G3" i="4"/>
  <c r="E3" i="4"/>
  <c r="C3" i="4"/>
  <c r="C4" i="4"/>
  <c r="N3" i="4"/>
  <c r="K3" i="4"/>
  <c r="I3" i="4"/>
  <c r="K4" i="4"/>
  <c r="J4" i="4"/>
  <c r="I4" i="4"/>
  <c r="H4" i="4"/>
  <c r="G4" i="4"/>
  <c r="F4" i="4"/>
  <c r="E4" i="4"/>
  <c r="D4" i="4"/>
  <c r="B3" i="4"/>
  <c r="L4" i="8"/>
  <c r="L4" i="4" s="1"/>
  <c r="K16" i="10"/>
  <c r="E22" i="10"/>
  <c r="E40" i="10"/>
  <c r="L10" i="10"/>
  <c r="L7" i="10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H13" i="9"/>
  <c r="H7" i="9"/>
  <c r="G8" i="9"/>
  <c r="G9" i="9"/>
  <c r="G12" i="9" s="1"/>
  <c r="G7" i="9"/>
  <c r="B12" i="9"/>
  <c r="H12" i="9" s="1"/>
  <c r="C16" i="9" s="1"/>
  <c r="B10" i="9"/>
  <c r="G10" i="9"/>
  <c r="AC65" i="3"/>
  <c r="AB65" i="3"/>
  <c r="AA65" i="3"/>
  <c r="Z65" i="3"/>
  <c r="AC64" i="3"/>
  <c r="AB64" i="3"/>
  <c r="AA64" i="3"/>
  <c r="Z64" i="3"/>
  <c r="AC63" i="3"/>
  <c r="AB63" i="3"/>
  <c r="AA63" i="3"/>
  <c r="Z63" i="3"/>
  <c r="AC62" i="3"/>
  <c r="AB62" i="3"/>
  <c r="AA62" i="3"/>
  <c r="Z62" i="3"/>
  <c r="AC61" i="3"/>
  <c r="AB61" i="3"/>
  <c r="AA61" i="3"/>
  <c r="Z61" i="3"/>
  <c r="AC60" i="3"/>
  <c r="AB60" i="3"/>
  <c r="AA60" i="3"/>
  <c r="Z60" i="3"/>
  <c r="AC59" i="3"/>
  <c r="AB59" i="3"/>
  <c r="AA59" i="3"/>
  <c r="Z59" i="3"/>
  <c r="AC58" i="3"/>
  <c r="AB58" i="3"/>
  <c r="AA58" i="3"/>
  <c r="Z58" i="3"/>
  <c r="AC57" i="3"/>
  <c r="AB57" i="3"/>
  <c r="AA57" i="3"/>
  <c r="Z57" i="3"/>
  <c r="AC56" i="3"/>
  <c r="AB56" i="3"/>
  <c r="AA56" i="3"/>
  <c r="Z56" i="3"/>
  <c r="AC55" i="3"/>
  <c r="AB55" i="3"/>
  <c r="AA55" i="3"/>
  <c r="Z55" i="3"/>
  <c r="AC54" i="3"/>
  <c r="AB54" i="3"/>
  <c r="AA54" i="3"/>
  <c r="Z54" i="3"/>
  <c r="AC53" i="3"/>
  <c r="AB53" i="3"/>
  <c r="AA53" i="3"/>
  <c r="Z53" i="3"/>
  <c r="AC52" i="3"/>
  <c r="AB52" i="3"/>
  <c r="AA52" i="3"/>
  <c r="Z52" i="3"/>
  <c r="AC51" i="3"/>
  <c r="AB51" i="3"/>
  <c r="AA51" i="3"/>
  <c r="Z51" i="3"/>
  <c r="AC50" i="3"/>
  <c r="AB50" i="3"/>
  <c r="AA50" i="3"/>
  <c r="Z50" i="3"/>
  <c r="AC49" i="3"/>
  <c r="AB49" i="3"/>
  <c r="AA49" i="3"/>
  <c r="Z49" i="3"/>
  <c r="AC48" i="3"/>
  <c r="AB48" i="3"/>
  <c r="AA48" i="3"/>
  <c r="Z48" i="3"/>
  <c r="AC47" i="3"/>
  <c r="AB47" i="3"/>
  <c r="AA47" i="3"/>
  <c r="Z47" i="3"/>
  <c r="AC46" i="3"/>
  <c r="AB46" i="3"/>
  <c r="AA46" i="3"/>
  <c r="Z46" i="3"/>
  <c r="AC45" i="3"/>
  <c r="AB45" i="3"/>
  <c r="AA45" i="3"/>
  <c r="Z45" i="3"/>
  <c r="AC44" i="3"/>
  <c r="AB44" i="3"/>
  <c r="AA44" i="3"/>
  <c r="Z44" i="3"/>
  <c r="AC43" i="3"/>
  <c r="AB43" i="3"/>
  <c r="AA43" i="3"/>
  <c r="Z43" i="3"/>
  <c r="AC42" i="3"/>
  <c r="AB42" i="3"/>
  <c r="AA42" i="3"/>
  <c r="Z42" i="3"/>
  <c r="AC41" i="3"/>
  <c r="AB41" i="3"/>
  <c r="AA41" i="3"/>
  <c r="Z41" i="3"/>
  <c r="AC40" i="3"/>
  <c r="AB40" i="3"/>
  <c r="AA40" i="3"/>
  <c r="Z40" i="3"/>
  <c r="AC39" i="3"/>
  <c r="AB39" i="3"/>
  <c r="AA39" i="3"/>
  <c r="Z39" i="3"/>
  <c r="AC38" i="3"/>
  <c r="AB38" i="3"/>
  <c r="AA38" i="3"/>
  <c r="Z38" i="3"/>
  <c r="AC37" i="3"/>
  <c r="AB37" i="3"/>
  <c r="AA37" i="3"/>
  <c r="Z37" i="3"/>
  <c r="AC36" i="3"/>
  <c r="AB36" i="3"/>
  <c r="AA36" i="3"/>
  <c r="Z36" i="3"/>
  <c r="AC35" i="3"/>
  <c r="AB35" i="3"/>
  <c r="AA35" i="3"/>
  <c r="Z35" i="3"/>
  <c r="AC34" i="3"/>
  <c r="AB34" i="3"/>
  <c r="AA34" i="3"/>
  <c r="Z34" i="3"/>
  <c r="AC33" i="3"/>
  <c r="AB33" i="3"/>
  <c r="AA33" i="3"/>
  <c r="Z33" i="3"/>
  <c r="AC32" i="3"/>
  <c r="AB32" i="3"/>
  <c r="AA32" i="3"/>
  <c r="Z32" i="3"/>
  <c r="AC31" i="3"/>
  <c r="AB31" i="3"/>
  <c r="AA31" i="3"/>
  <c r="Z31" i="3"/>
  <c r="AC30" i="3"/>
  <c r="AB30" i="3"/>
  <c r="AA30" i="3"/>
  <c r="Z30" i="3"/>
  <c r="AC29" i="3"/>
  <c r="AB29" i="3"/>
  <c r="AA29" i="3"/>
  <c r="Z29" i="3"/>
  <c r="AC28" i="3"/>
  <c r="AB28" i="3"/>
  <c r="AA28" i="3"/>
  <c r="Z28" i="3"/>
  <c r="AC27" i="3"/>
  <c r="AB27" i="3"/>
  <c r="AA27" i="3"/>
  <c r="Z27" i="3"/>
  <c r="AC26" i="3"/>
  <c r="AB26" i="3"/>
  <c r="AA26" i="3"/>
  <c r="Z26" i="3"/>
  <c r="AC25" i="3"/>
  <c r="AB25" i="3"/>
  <c r="AA25" i="3"/>
  <c r="Z25" i="3"/>
  <c r="AC24" i="3"/>
  <c r="AB24" i="3"/>
  <c r="AA24" i="3"/>
  <c r="Z24" i="3"/>
  <c r="AC23" i="3"/>
  <c r="AB23" i="3"/>
  <c r="AA23" i="3"/>
  <c r="Z23" i="3"/>
  <c r="AC22" i="3"/>
  <c r="AB22" i="3"/>
  <c r="AA22" i="3"/>
  <c r="Z22" i="3"/>
  <c r="AC21" i="3"/>
  <c r="AB21" i="3"/>
  <c r="AA21" i="3"/>
  <c r="Z21" i="3"/>
  <c r="AC20" i="3"/>
  <c r="AB20" i="3"/>
  <c r="AA20" i="3"/>
  <c r="Z20" i="3"/>
  <c r="AC19" i="3"/>
  <c r="AB19" i="3"/>
  <c r="AA19" i="3"/>
  <c r="Z19" i="3"/>
  <c r="AC18" i="3"/>
  <c r="AB18" i="3"/>
  <c r="AA18" i="3"/>
  <c r="Z18" i="3"/>
  <c r="AC17" i="3"/>
  <c r="AB17" i="3"/>
  <c r="AA17" i="3"/>
  <c r="Z17" i="3"/>
  <c r="AC16" i="3"/>
  <c r="AB16" i="3"/>
  <c r="AA16" i="3"/>
  <c r="Z16" i="3"/>
  <c r="AC15" i="3"/>
  <c r="AB15" i="3"/>
  <c r="AA15" i="3"/>
  <c r="Z15" i="3"/>
  <c r="AC14" i="3"/>
  <c r="AB14" i="3"/>
  <c r="AA14" i="3"/>
  <c r="Z14" i="3"/>
  <c r="AC13" i="3"/>
  <c r="AB13" i="3"/>
  <c r="AA13" i="3"/>
  <c r="Z13" i="3"/>
  <c r="AC12" i="3"/>
  <c r="AB12" i="3"/>
  <c r="AA12" i="3"/>
  <c r="Z12" i="3"/>
  <c r="AC11" i="3"/>
  <c r="AB11" i="3"/>
  <c r="AC10" i="3"/>
  <c r="AB10" i="3"/>
  <c r="AC9" i="3"/>
  <c r="AB9" i="3"/>
  <c r="AC8" i="3"/>
  <c r="AB8" i="3"/>
  <c r="AC7" i="3"/>
  <c r="AB7" i="3"/>
  <c r="AC6" i="3"/>
  <c r="AB6" i="3"/>
  <c r="AA11" i="3"/>
  <c r="AA10" i="3"/>
  <c r="AA9" i="3"/>
  <c r="AA8" i="3"/>
  <c r="AA7" i="3"/>
  <c r="AA6" i="3"/>
  <c r="Z11" i="3"/>
  <c r="Z10" i="3"/>
  <c r="Z9" i="3"/>
  <c r="Z8" i="3"/>
  <c r="Z7" i="3"/>
  <c r="Z6" i="3"/>
  <c r="A25" i="8"/>
  <c r="A25" i="4" s="1"/>
  <c r="A24" i="8"/>
  <c r="A24" i="4" s="1"/>
  <c r="A23" i="8"/>
  <c r="A23" i="4" s="1"/>
  <c r="A22" i="8"/>
  <c r="A22" i="4" s="1"/>
  <c r="A21" i="8"/>
  <c r="A21" i="4" s="1"/>
  <c r="A20" i="8"/>
  <c r="A20" i="4" s="1"/>
  <c r="A19" i="8"/>
  <c r="A19" i="4" s="1"/>
  <c r="A18" i="8"/>
  <c r="A18" i="4" s="1"/>
  <c r="A17" i="8"/>
  <c r="A17" i="4" s="1"/>
  <c r="A16" i="8"/>
  <c r="A16" i="4" s="1"/>
  <c r="A15" i="8"/>
  <c r="A15" i="4" s="1"/>
  <c r="A14" i="8"/>
  <c r="A14" i="4" s="1"/>
  <c r="A13" i="8"/>
  <c r="A13" i="4" s="1"/>
  <c r="A12" i="8"/>
  <c r="A12" i="4" s="1"/>
  <c r="A11" i="8"/>
  <c r="A11" i="4" s="1"/>
  <c r="A10" i="8"/>
  <c r="A10" i="4" s="1"/>
  <c r="A9" i="8"/>
  <c r="A9" i="4" s="1"/>
  <c r="A8" i="8"/>
  <c r="A8" i="4" s="1"/>
  <c r="A7" i="8"/>
  <c r="A7" i="4" s="1"/>
  <c r="A6" i="8"/>
  <c r="A6" i="4" s="1"/>
  <c r="I65" i="3"/>
  <c r="H65" i="3"/>
  <c r="I64" i="3"/>
  <c r="H64" i="3"/>
  <c r="I63" i="3"/>
  <c r="H63" i="3"/>
  <c r="I62" i="3"/>
  <c r="H62" i="3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F66" i="3"/>
  <c r="E66" i="3"/>
  <c r="E65" i="3"/>
  <c r="E64" i="3"/>
  <c r="K64" i="3" s="1"/>
  <c r="E63" i="3"/>
  <c r="E62" i="3"/>
  <c r="E61" i="3"/>
  <c r="E60" i="3"/>
  <c r="K60" i="3" s="1"/>
  <c r="Q60" i="3" s="1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K40" i="3" s="1"/>
  <c r="T40" i="3" s="1"/>
  <c r="E39" i="3"/>
  <c r="E38" i="3"/>
  <c r="E37" i="3"/>
  <c r="E36" i="3"/>
  <c r="E35" i="3"/>
  <c r="E34" i="3"/>
  <c r="E33" i="3"/>
  <c r="E32" i="3"/>
  <c r="K32" i="3" s="1"/>
  <c r="Q32" i="3" s="1"/>
  <c r="E31" i="3"/>
  <c r="E30" i="3"/>
  <c r="E29" i="3"/>
  <c r="E28" i="3"/>
  <c r="K28" i="3" s="1"/>
  <c r="N28" i="3" s="1"/>
  <c r="E27" i="3"/>
  <c r="E26" i="3"/>
  <c r="E25" i="3"/>
  <c r="E24" i="3"/>
  <c r="K24" i="3" s="1"/>
  <c r="Q24" i="3" s="1"/>
  <c r="E23" i="3"/>
  <c r="E22" i="3"/>
  <c r="E21" i="3"/>
  <c r="E20" i="3"/>
  <c r="E19" i="3"/>
  <c r="E18" i="3"/>
  <c r="E17" i="3"/>
  <c r="E16" i="3"/>
  <c r="K16" i="3" s="1"/>
  <c r="E15" i="3"/>
  <c r="E14" i="3"/>
  <c r="E13" i="3"/>
  <c r="E12" i="3"/>
  <c r="K12" i="3" s="1"/>
  <c r="T12" i="3" s="1"/>
  <c r="E11" i="3"/>
  <c r="E10" i="3"/>
  <c r="E9" i="3"/>
  <c r="E8" i="3"/>
  <c r="K8" i="3" s="1"/>
  <c r="E7" i="3"/>
  <c r="E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2" i="3"/>
  <c r="D11" i="3"/>
  <c r="D10" i="3"/>
  <c r="D9" i="3"/>
  <c r="D8" i="3"/>
  <c r="D7" i="3"/>
  <c r="D6" i="3"/>
  <c r="D13" i="3"/>
  <c r="G34" i="3"/>
  <c r="F8" i="2"/>
  <c r="F8" i="3" s="1"/>
  <c r="F7" i="2"/>
  <c r="F7" i="3" s="1"/>
  <c r="G7" i="2"/>
  <c r="G7" i="3" s="1"/>
  <c r="F6" i="2"/>
  <c r="F6" i="3" s="1"/>
  <c r="F64" i="3"/>
  <c r="F48" i="3"/>
  <c r="F32" i="3"/>
  <c r="F20" i="3"/>
  <c r="F18" i="3"/>
  <c r="A6" i="3"/>
  <c r="B6" i="3"/>
  <c r="C6" i="3"/>
  <c r="B7" i="3"/>
  <c r="C7" i="3"/>
  <c r="B8" i="3"/>
  <c r="C8" i="3"/>
  <c r="A9" i="3"/>
  <c r="B9" i="3"/>
  <c r="C9" i="3"/>
  <c r="B10" i="3"/>
  <c r="C10" i="3"/>
  <c r="B11" i="3"/>
  <c r="C11" i="3"/>
  <c r="A12" i="3"/>
  <c r="B12" i="3"/>
  <c r="C12" i="3"/>
  <c r="B13" i="3"/>
  <c r="C13" i="3"/>
  <c r="B14" i="3"/>
  <c r="C14" i="3"/>
  <c r="A15" i="3"/>
  <c r="B15" i="3"/>
  <c r="C15" i="3"/>
  <c r="B16" i="3"/>
  <c r="C16" i="3"/>
  <c r="B17" i="3"/>
  <c r="C17" i="3"/>
  <c r="A18" i="3"/>
  <c r="B18" i="3"/>
  <c r="C18" i="3"/>
  <c r="B19" i="3"/>
  <c r="C19" i="3"/>
  <c r="B20" i="3"/>
  <c r="C20" i="3"/>
  <c r="A21" i="3"/>
  <c r="B21" i="3"/>
  <c r="C21" i="3"/>
  <c r="B22" i="3"/>
  <c r="C22" i="3"/>
  <c r="B23" i="3"/>
  <c r="C23" i="3"/>
  <c r="A24" i="3"/>
  <c r="B24" i="3"/>
  <c r="C24" i="3"/>
  <c r="B25" i="3"/>
  <c r="C25" i="3"/>
  <c r="B26" i="3"/>
  <c r="C26" i="3"/>
  <c r="A27" i="3"/>
  <c r="B27" i="3"/>
  <c r="C27" i="3"/>
  <c r="B28" i="3"/>
  <c r="C28" i="3"/>
  <c r="B29" i="3"/>
  <c r="C29" i="3"/>
  <c r="A30" i="3"/>
  <c r="B30" i="3"/>
  <c r="C30" i="3"/>
  <c r="B31" i="3"/>
  <c r="C31" i="3"/>
  <c r="B32" i="3"/>
  <c r="C32" i="3"/>
  <c r="A33" i="3"/>
  <c r="B33" i="3"/>
  <c r="C33" i="3"/>
  <c r="B34" i="3"/>
  <c r="C34" i="3"/>
  <c r="B35" i="3"/>
  <c r="C35" i="3"/>
  <c r="A36" i="3"/>
  <c r="B36" i="3"/>
  <c r="C36" i="3"/>
  <c r="B37" i="3"/>
  <c r="C37" i="3"/>
  <c r="B38" i="3"/>
  <c r="C38" i="3"/>
  <c r="A39" i="3"/>
  <c r="B39" i="3"/>
  <c r="C39" i="3"/>
  <c r="B40" i="3"/>
  <c r="C40" i="3"/>
  <c r="B41" i="3"/>
  <c r="C41" i="3"/>
  <c r="A42" i="3"/>
  <c r="B42" i="3"/>
  <c r="C42" i="3"/>
  <c r="B43" i="3"/>
  <c r="C43" i="3"/>
  <c r="B44" i="3"/>
  <c r="C44" i="3"/>
  <c r="A45" i="3"/>
  <c r="B45" i="3"/>
  <c r="C45" i="3"/>
  <c r="B46" i="3"/>
  <c r="C46" i="3"/>
  <c r="B47" i="3"/>
  <c r="C47" i="3"/>
  <c r="A48" i="3"/>
  <c r="B48" i="3"/>
  <c r="C48" i="3"/>
  <c r="B49" i="3"/>
  <c r="C49" i="3"/>
  <c r="B50" i="3"/>
  <c r="C50" i="3"/>
  <c r="A51" i="3"/>
  <c r="B51" i="3"/>
  <c r="C51" i="3"/>
  <c r="B52" i="3"/>
  <c r="C52" i="3"/>
  <c r="B53" i="3"/>
  <c r="C53" i="3"/>
  <c r="A54" i="3"/>
  <c r="B54" i="3"/>
  <c r="C54" i="3"/>
  <c r="B55" i="3"/>
  <c r="C55" i="3"/>
  <c r="B56" i="3"/>
  <c r="C56" i="3"/>
  <c r="A57" i="3"/>
  <c r="B57" i="3"/>
  <c r="C57" i="3"/>
  <c r="B58" i="3"/>
  <c r="C58" i="3"/>
  <c r="B59" i="3"/>
  <c r="C59" i="3"/>
  <c r="A60" i="3"/>
  <c r="B60" i="3"/>
  <c r="C60" i="3"/>
  <c r="B61" i="3"/>
  <c r="C61" i="3"/>
  <c r="B62" i="3"/>
  <c r="C62" i="3"/>
  <c r="A63" i="3"/>
  <c r="B63" i="3"/>
  <c r="C63" i="3"/>
  <c r="B64" i="3"/>
  <c r="C64" i="3"/>
  <c r="B65" i="3"/>
  <c r="C65" i="3"/>
  <c r="G8" i="2"/>
  <c r="G8" i="3" s="1"/>
  <c r="J8" i="3" s="1"/>
  <c r="G6" i="2"/>
  <c r="G6" i="3" s="1"/>
  <c r="C17" i="9" l="1"/>
  <c r="C18" i="9" s="1"/>
  <c r="C19" i="9" s="1"/>
  <c r="C12" i="9"/>
  <c r="L54" i="3"/>
  <c r="K30" i="3"/>
  <c r="Q30" i="3" s="1"/>
  <c r="J34" i="3"/>
  <c r="L24" i="3"/>
  <c r="F59" i="3"/>
  <c r="F29" i="3"/>
  <c r="L29" i="3" s="1"/>
  <c r="O29" i="3" s="1"/>
  <c r="K11" i="3"/>
  <c r="Q11" i="3" s="1"/>
  <c r="K19" i="3"/>
  <c r="K27" i="3"/>
  <c r="T27" i="3" s="1"/>
  <c r="K31" i="3"/>
  <c r="W31" i="3" s="1"/>
  <c r="L40" i="3"/>
  <c r="R40" i="3" s="1"/>
  <c r="L42" i="3"/>
  <c r="O42" i="3" s="1"/>
  <c r="L50" i="3"/>
  <c r="X50" i="3" s="1"/>
  <c r="L58" i="3"/>
  <c r="R58" i="3" s="1"/>
  <c r="F55" i="3"/>
  <c r="L55" i="3" s="1"/>
  <c r="U55" i="3" s="1"/>
  <c r="F63" i="3"/>
  <c r="L6" i="3"/>
  <c r="R6" i="3" s="1"/>
  <c r="K10" i="3"/>
  <c r="Q10" i="3" s="1"/>
  <c r="K34" i="3"/>
  <c r="N34" i="3" s="1"/>
  <c r="K38" i="3"/>
  <c r="Q38" i="3" s="1"/>
  <c r="K46" i="3"/>
  <c r="Q46" i="3" s="1"/>
  <c r="K50" i="3"/>
  <c r="N50" i="3" s="1"/>
  <c r="K62" i="3"/>
  <c r="W62" i="3" s="1"/>
  <c r="K41" i="3"/>
  <c r="N41" i="3" s="1"/>
  <c r="K61" i="3"/>
  <c r="T61" i="3" s="1"/>
  <c r="K65" i="3"/>
  <c r="W65" i="3" s="1"/>
  <c r="L22" i="3"/>
  <c r="U22" i="3" s="1"/>
  <c r="L62" i="3"/>
  <c r="X62" i="3" s="1"/>
  <c r="J19" i="3"/>
  <c r="V19" i="3" s="1"/>
  <c r="L46" i="3"/>
  <c r="O46" i="3" s="1"/>
  <c r="J50" i="3"/>
  <c r="V50" i="3" s="1"/>
  <c r="K59" i="3"/>
  <c r="N59" i="3" s="1"/>
  <c r="L7" i="3"/>
  <c r="O7" i="3" s="1"/>
  <c r="O40" i="3"/>
  <c r="J14" i="3"/>
  <c r="V14" i="3" s="1"/>
  <c r="J22" i="3"/>
  <c r="J38" i="3"/>
  <c r="V38" i="3" s="1"/>
  <c r="L44" i="3"/>
  <c r="R44" i="3" s="1"/>
  <c r="J46" i="3"/>
  <c r="V46" i="3" s="1"/>
  <c r="L52" i="3"/>
  <c r="X52" i="3" s="1"/>
  <c r="L60" i="3"/>
  <c r="U60" i="3" s="1"/>
  <c r="J62" i="3"/>
  <c r="V62" i="3" s="1"/>
  <c r="L18" i="3"/>
  <c r="R18" i="3" s="1"/>
  <c r="L38" i="3"/>
  <c r="R38" i="3" s="1"/>
  <c r="L48" i="3"/>
  <c r="U48" i="3" s="1"/>
  <c r="L56" i="3"/>
  <c r="R56" i="3" s="1"/>
  <c r="L64" i="3"/>
  <c r="X64" i="3" s="1"/>
  <c r="J26" i="3"/>
  <c r="K6" i="3"/>
  <c r="Q6" i="3" s="1"/>
  <c r="Q41" i="3"/>
  <c r="L65" i="3"/>
  <c r="R65" i="3" s="1"/>
  <c r="X42" i="3"/>
  <c r="L59" i="3"/>
  <c r="R59" i="3" s="1"/>
  <c r="K33" i="3"/>
  <c r="N33" i="3" s="1"/>
  <c r="K45" i="3"/>
  <c r="N45" i="3" s="1"/>
  <c r="K49" i="3"/>
  <c r="Q49" i="3" s="1"/>
  <c r="K53" i="3"/>
  <c r="N53" i="3" s="1"/>
  <c r="K57" i="3"/>
  <c r="Q57" i="3" s="1"/>
  <c r="L13" i="3"/>
  <c r="R13" i="3" s="1"/>
  <c r="L63" i="3"/>
  <c r="X63" i="3" s="1"/>
  <c r="L11" i="3"/>
  <c r="X11" i="3" s="1"/>
  <c r="L35" i="3"/>
  <c r="O35" i="3" s="1"/>
  <c r="K17" i="3"/>
  <c r="T17" i="3" s="1"/>
  <c r="L31" i="3"/>
  <c r="R31" i="3" s="1"/>
  <c r="L39" i="3"/>
  <c r="U39" i="3" s="1"/>
  <c r="L47" i="3"/>
  <c r="U47" i="3" s="1"/>
  <c r="T8" i="3"/>
  <c r="Q8" i="3"/>
  <c r="N8" i="3"/>
  <c r="W8" i="3"/>
  <c r="J17" i="3"/>
  <c r="J33" i="3"/>
  <c r="V33" i="3" s="1"/>
  <c r="J12" i="3"/>
  <c r="V12" i="3" s="1"/>
  <c r="J7" i="3"/>
  <c r="V7" i="3" s="1"/>
  <c r="F9" i="3"/>
  <c r="L9" i="3" s="1"/>
  <c r="O9" i="3" s="1"/>
  <c r="J10" i="3"/>
  <c r="J29" i="3"/>
  <c r="V29" i="3" s="1"/>
  <c r="J37" i="3"/>
  <c r="V37" i="3" s="1"/>
  <c r="J45" i="3"/>
  <c r="J58" i="3"/>
  <c r="V58" i="3" s="1"/>
  <c r="AD8" i="3"/>
  <c r="J25" i="3"/>
  <c r="V25" i="3" s="1"/>
  <c r="J41" i="3"/>
  <c r="V41" i="3" s="1"/>
  <c r="F25" i="3"/>
  <c r="L25" i="3" s="1"/>
  <c r="X25" i="3" s="1"/>
  <c r="J56" i="3"/>
  <c r="K35" i="3"/>
  <c r="Q35" i="3" s="1"/>
  <c r="J16" i="3"/>
  <c r="AD16" i="3" s="1"/>
  <c r="J24" i="3"/>
  <c r="V24" i="3" s="1"/>
  <c r="J32" i="3"/>
  <c r="V32" i="3" s="1"/>
  <c r="J48" i="3"/>
  <c r="V48" i="3" s="1"/>
  <c r="F33" i="3"/>
  <c r="L33" i="3" s="1"/>
  <c r="X33" i="3" s="1"/>
  <c r="K26" i="3"/>
  <c r="W26" i="3" s="1"/>
  <c r="J20" i="3"/>
  <c r="V20" i="3" s="1"/>
  <c r="J28" i="3"/>
  <c r="V28" i="3" s="1"/>
  <c r="J36" i="3"/>
  <c r="V36" i="3" s="1"/>
  <c r="J52" i="3"/>
  <c r="V52" i="3" s="1"/>
  <c r="U11" i="3"/>
  <c r="X13" i="3"/>
  <c r="T16" i="3"/>
  <c r="N16" i="3"/>
  <c r="J53" i="3"/>
  <c r="V53" i="3" s="1"/>
  <c r="N26" i="3"/>
  <c r="C9" i="8"/>
  <c r="C9" i="4" s="1"/>
  <c r="N60" i="3"/>
  <c r="F17" i="3"/>
  <c r="L17" i="3" s="1"/>
  <c r="R17" i="3" s="1"/>
  <c r="L14" i="3"/>
  <c r="X14" i="3" s="1"/>
  <c r="K20" i="3"/>
  <c r="Q20" i="3" s="1"/>
  <c r="T10" i="3"/>
  <c r="L12" i="3"/>
  <c r="X12" i="3" s="1"/>
  <c r="F15" i="3"/>
  <c r="L15" i="3" s="1"/>
  <c r="F19" i="3"/>
  <c r="L19" i="3" s="1"/>
  <c r="F23" i="3"/>
  <c r="L23" i="3" s="1"/>
  <c r="L26" i="3"/>
  <c r="U26" i="3" s="1"/>
  <c r="L30" i="3"/>
  <c r="X30" i="3" s="1"/>
  <c r="F37" i="3"/>
  <c r="L37" i="3" s="1"/>
  <c r="R37" i="3" s="1"/>
  <c r="F41" i="3"/>
  <c r="L41" i="3" s="1"/>
  <c r="R41" i="3" s="1"/>
  <c r="F45" i="3"/>
  <c r="L45" i="3" s="1"/>
  <c r="X45" i="3" s="1"/>
  <c r="F49" i="3"/>
  <c r="L49" i="3" s="1"/>
  <c r="F53" i="3"/>
  <c r="L53" i="3" s="1"/>
  <c r="K9" i="3"/>
  <c r="T9" i="3" s="1"/>
  <c r="K13" i="3"/>
  <c r="T13" i="3" s="1"/>
  <c r="K39" i="3"/>
  <c r="K43" i="3"/>
  <c r="T43" i="3" s="1"/>
  <c r="K47" i="3"/>
  <c r="K21" i="3"/>
  <c r="N21" i="3" s="1"/>
  <c r="K23" i="3"/>
  <c r="K42" i="3"/>
  <c r="W42" i="3" s="1"/>
  <c r="K44" i="3"/>
  <c r="T44" i="3" s="1"/>
  <c r="K48" i="3"/>
  <c r="N48" i="3" s="1"/>
  <c r="K52" i="3"/>
  <c r="K54" i="3"/>
  <c r="T54" i="3" s="1"/>
  <c r="G11" i="2"/>
  <c r="G11" i="3" s="1"/>
  <c r="C7" i="8" s="1"/>
  <c r="C7" i="4" s="1"/>
  <c r="G13" i="2"/>
  <c r="G13" i="3" s="1"/>
  <c r="C8" i="8" s="1"/>
  <c r="C8" i="4" s="1"/>
  <c r="G21" i="2"/>
  <c r="G21" i="3" s="1"/>
  <c r="J21" i="3" s="1"/>
  <c r="G27" i="2"/>
  <c r="G27" i="3" s="1"/>
  <c r="J27" i="3" s="1"/>
  <c r="AD27" i="3" s="1"/>
  <c r="G31" i="2"/>
  <c r="G31" i="3" s="1"/>
  <c r="J31" i="3" s="1"/>
  <c r="AD31" i="3" s="1"/>
  <c r="G35" i="2"/>
  <c r="G35" i="3" s="1"/>
  <c r="J35" i="3" s="1"/>
  <c r="V35" i="3" s="1"/>
  <c r="G39" i="2"/>
  <c r="G39" i="3" s="1"/>
  <c r="G43" i="2"/>
  <c r="G43" i="3" s="1"/>
  <c r="J43" i="3" s="1"/>
  <c r="V43" i="3" s="1"/>
  <c r="G47" i="2"/>
  <c r="G47" i="3" s="1"/>
  <c r="J47" i="3" s="1"/>
  <c r="AE47" i="3" s="1"/>
  <c r="G51" i="2"/>
  <c r="G51" i="3" s="1"/>
  <c r="C21" i="8" s="1"/>
  <c r="C21" i="4" s="1"/>
  <c r="G57" i="2"/>
  <c r="G57" i="3" s="1"/>
  <c r="J57" i="3" s="1"/>
  <c r="G61" i="2"/>
  <c r="G61" i="3" s="1"/>
  <c r="J61" i="3" s="1"/>
  <c r="G65" i="2"/>
  <c r="G65" i="3" s="1"/>
  <c r="J65" i="3" s="1"/>
  <c r="V65" i="3" s="1"/>
  <c r="V34" i="3"/>
  <c r="L28" i="3"/>
  <c r="R28" i="3" s="1"/>
  <c r="V22" i="3"/>
  <c r="K15" i="3"/>
  <c r="N15" i="3" s="1"/>
  <c r="W27" i="3"/>
  <c r="K37" i="3"/>
  <c r="J30" i="3"/>
  <c r="AE30" i="3" s="1"/>
  <c r="N32" i="3"/>
  <c r="L20" i="3"/>
  <c r="X20" i="3" s="1"/>
  <c r="K22" i="3"/>
  <c r="N22" i="3" s="1"/>
  <c r="K51" i="3"/>
  <c r="N51" i="3" s="1"/>
  <c r="K55" i="3"/>
  <c r="T55" i="3" s="1"/>
  <c r="K14" i="3"/>
  <c r="L27" i="3"/>
  <c r="U27" i="3" s="1"/>
  <c r="L36" i="3"/>
  <c r="U36" i="3" s="1"/>
  <c r="A1" i="3"/>
  <c r="A1" i="8"/>
  <c r="N23" i="3"/>
  <c r="W23" i="3"/>
  <c r="Q23" i="3"/>
  <c r="T23" i="3"/>
  <c r="N52" i="3"/>
  <c r="T52" i="3"/>
  <c r="AE52" i="3"/>
  <c r="Q65" i="3"/>
  <c r="W21" i="3"/>
  <c r="C20" i="8"/>
  <c r="C20" i="4" s="1"/>
  <c r="Q53" i="3"/>
  <c r="L16" i="3"/>
  <c r="O16" i="3" s="1"/>
  <c r="W60" i="3"/>
  <c r="W40" i="3"/>
  <c r="N12" i="3"/>
  <c r="Q16" i="3"/>
  <c r="L21" i="3"/>
  <c r="R21" i="3" s="1"/>
  <c r="L32" i="3"/>
  <c r="U32" i="3" s="1"/>
  <c r="L10" i="3"/>
  <c r="U10" i="3" s="1"/>
  <c r="C11" i="8"/>
  <c r="C11" i="4" s="1"/>
  <c r="J39" i="3"/>
  <c r="AD39" i="3" s="1"/>
  <c r="J59" i="3"/>
  <c r="V59" i="3" s="1"/>
  <c r="K7" i="3"/>
  <c r="W7" i="3" s="1"/>
  <c r="K18" i="3"/>
  <c r="W18" i="3" s="1"/>
  <c r="K25" i="3"/>
  <c r="Q25" i="3" s="1"/>
  <c r="K29" i="3"/>
  <c r="N29" i="3" s="1"/>
  <c r="K63" i="3"/>
  <c r="N63" i="3" s="1"/>
  <c r="W52" i="3"/>
  <c r="L34" i="3"/>
  <c r="X34" i="3" s="1"/>
  <c r="C12" i="8"/>
  <c r="C12" i="4" s="1"/>
  <c r="K56" i="3"/>
  <c r="W12" i="3"/>
  <c r="W16" i="3"/>
  <c r="Q40" i="3"/>
  <c r="L43" i="3"/>
  <c r="X43" i="3" s="1"/>
  <c r="L51" i="3"/>
  <c r="U51" i="3" s="1"/>
  <c r="L57" i="3"/>
  <c r="O57" i="3" s="1"/>
  <c r="L61" i="3"/>
  <c r="O61" i="3" s="1"/>
  <c r="L8" i="3"/>
  <c r="R8" i="3" s="1"/>
  <c r="K36" i="3"/>
  <c r="Q36" i="3" s="1"/>
  <c r="K58" i="3"/>
  <c r="W58" i="3" s="1"/>
  <c r="O24" i="3"/>
  <c r="R24" i="3"/>
  <c r="P24" i="3" s="1"/>
  <c r="U24" i="3"/>
  <c r="X24" i="3"/>
  <c r="U54" i="3"/>
  <c r="O54" i="3"/>
  <c r="X54" i="3"/>
  <c r="J42" i="3"/>
  <c r="T15" i="3"/>
  <c r="N19" i="3"/>
  <c r="Q19" i="3"/>
  <c r="W19" i="3"/>
  <c r="T19" i="3"/>
  <c r="R54" i="3"/>
  <c r="R15" i="3"/>
  <c r="O15" i="3"/>
  <c r="U15" i="3"/>
  <c r="W64" i="3"/>
  <c r="V57" i="3"/>
  <c r="V45" i="3"/>
  <c r="W28" i="3"/>
  <c r="V16" i="3"/>
  <c r="W11" i="3"/>
  <c r="O62" i="3"/>
  <c r="T46" i="3"/>
  <c r="O26" i="3"/>
  <c r="N39" i="3"/>
  <c r="W39" i="3"/>
  <c r="Q39" i="3"/>
  <c r="T39" i="3"/>
  <c r="T31" i="3"/>
  <c r="U30" i="3"/>
  <c r="R30" i="3"/>
  <c r="O30" i="3"/>
  <c r="R49" i="3"/>
  <c r="U49" i="3"/>
  <c r="O49" i="3"/>
  <c r="X58" i="3"/>
  <c r="C17" i="8"/>
  <c r="C17" i="4" s="1"/>
  <c r="J40" i="3"/>
  <c r="J54" i="3"/>
  <c r="C22" i="8"/>
  <c r="C22" i="4" s="1"/>
  <c r="J60" i="3"/>
  <c r="V60" i="3" s="1"/>
  <c r="Q12" i="3"/>
  <c r="V8" i="3"/>
  <c r="T30" i="3"/>
  <c r="N30" i="3"/>
  <c r="W30" i="3"/>
  <c r="O22" i="3"/>
  <c r="T60" i="3"/>
  <c r="Q21" i="3"/>
  <c r="J15" i="3"/>
  <c r="V15" i="3" s="1"/>
  <c r="J23" i="3"/>
  <c r="AE23" i="3" s="1"/>
  <c r="J55" i="3"/>
  <c r="V55" i="3" s="1"/>
  <c r="J63" i="3"/>
  <c r="X60" i="3"/>
  <c r="R42" i="3"/>
  <c r="U42" i="3"/>
  <c r="T24" i="3"/>
  <c r="N24" i="3"/>
  <c r="T64" i="3"/>
  <c r="N64" i="3"/>
  <c r="Q64" i="3"/>
  <c r="U18" i="3"/>
  <c r="Q28" i="3"/>
  <c r="T28" i="3"/>
  <c r="W32" i="3"/>
  <c r="T32" i="3"/>
  <c r="N49" i="3"/>
  <c r="O63" i="3"/>
  <c r="AD34" i="3"/>
  <c r="W34" i="3"/>
  <c r="T11" i="3"/>
  <c r="N11" i="3"/>
  <c r="C10" i="8"/>
  <c r="C10" i="4" s="1"/>
  <c r="C16" i="8"/>
  <c r="C16" i="4" s="1"/>
  <c r="U28" i="3"/>
  <c r="C23" i="8"/>
  <c r="C23" i="4" s="1"/>
  <c r="J18" i="3"/>
  <c r="V18" i="3" s="1"/>
  <c r="W46" i="3"/>
  <c r="N40" i="3"/>
  <c r="M40" i="3" s="1"/>
  <c r="Q52" i="3"/>
  <c r="W24" i="3"/>
  <c r="J44" i="3"/>
  <c r="J64" i="3"/>
  <c r="AD64" i="3" s="1"/>
  <c r="Q61" i="3"/>
  <c r="X49" i="3"/>
  <c r="X15" i="3"/>
  <c r="J9" i="3"/>
  <c r="J49" i="3"/>
  <c r="V49" i="3" s="1"/>
  <c r="AE8" i="3"/>
  <c r="C6" i="8"/>
  <c r="C6" i="4" s="1"/>
  <c r="J6" i="3"/>
  <c r="V6" i="3" s="1"/>
  <c r="O6" i="3"/>
  <c r="C19" i="8" l="1"/>
  <c r="C19" i="4" s="1"/>
  <c r="O58" i="3"/>
  <c r="N31" i="3"/>
  <c r="S10" i="3"/>
  <c r="T51" i="3"/>
  <c r="S51" i="3" s="1"/>
  <c r="O14" i="3"/>
  <c r="T62" i="3"/>
  <c r="V30" i="3"/>
  <c r="W50" i="3"/>
  <c r="T50" i="3"/>
  <c r="N65" i="3"/>
  <c r="X36" i="3"/>
  <c r="Q50" i="3"/>
  <c r="AE56" i="3"/>
  <c r="AD50" i="3"/>
  <c r="X44" i="3"/>
  <c r="R35" i="3"/>
  <c r="AE16" i="3"/>
  <c r="T45" i="3"/>
  <c r="R36" i="3"/>
  <c r="U14" i="3"/>
  <c r="N25" i="3"/>
  <c r="U12" i="3"/>
  <c r="S12" i="3" s="1"/>
  <c r="X40" i="3"/>
  <c r="Q15" i="3"/>
  <c r="U44" i="3"/>
  <c r="S44" i="3" s="1"/>
  <c r="AM44" i="3" s="1"/>
  <c r="O44" i="3"/>
  <c r="W6" i="3"/>
  <c r="N6" i="3"/>
  <c r="R48" i="3"/>
  <c r="X48" i="3"/>
  <c r="T65" i="3"/>
  <c r="U58" i="3"/>
  <c r="Q31" i="3"/>
  <c r="AE19" i="3"/>
  <c r="W10" i="3"/>
  <c r="O60" i="3"/>
  <c r="M60" i="3" s="1"/>
  <c r="AI60" i="3" s="1"/>
  <c r="AH60" i="3" s="1"/>
  <c r="N61" i="3"/>
  <c r="W51" i="3"/>
  <c r="Q51" i="3"/>
  <c r="U64" i="3"/>
  <c r="S64" i="3" s="1"/>
  <c r="AK64" i="3" s="1"/>
  <c r="O36" i="3"/>
  <c r="R14" i="3"/>
  <c r="X28" i="3"/>
  <c r="O28" i="3"/>
  <c r="M28" i="3" s="1"/>
  <c r="AI28" i="3" s="1"/>
  <c r="AH28" i="3" s="1"/>
  <c r="AF28" i="3" s="1"/>
  <c r="AG28" i="3" s="1"/>
  <c r="AR28" i="3" s="1"/>
  <c r="U59" i="3"/>
  <c r="N10" i="3"/>
  <c r="W61" i="3"/>
  <c r="Q48" i="3"/>
  <c r="P48" i="3" s="1"/>
  <c r="AJ48" i="3" s="1"/>
  <c r="U56" i="3"/>
  <c r="S55" i="3"/>
  <c r="AM55" i="3" s="1"/>
  <c r="U40" i="3"/>
  <c r="S40" i="3" s="1"/>
  <c r="AM40" i="3" s="1"/>
  <c r="AD10" i="3"/>
  <c r="X65" i="3"/>
  <c r="R60" i="3"/>
  <c r="P60" i="3" s="1"/>
  <c r="AJ60" i="3" s="1"/>
  <c r="AE32" i="3"/>
  <c r="X22" i="3"/>
  <c r="Q62" i="3"/>
  <c r="O39" i="3"/>
  <c r="M39" i="3" s="1"/>
  <c r="AI39" i="3" s="1"/>
  <c r="R22" i="3"/>
  <c r="X46" i="3"/>
  <c r="X56" i="3"/>
  <c r="AE34" i="3"/>
  <c r="R50" i="3"/>
  <c r="T34" i="3"/>
  <c r="Q34" i="3"/>
  <c r="Q27" i="3"/>
  <c r="N27" i="3"/>
  <c r="AE62" i="3"/>
  <c r="R57" i="3"/>
  <c r="U46" i="3"/>
  <c r="S46" i="3" s="1"/>
  <c r="AK46" i="3" s="1"/>
  <c r="O56" i="3"/>
  <c r="AK12" i="3"/>
  <c r="N62" i="3"/>
  <c r="U50" i="3"/>
  <c r="AD62" i="3"/>
  <c r="AD12" i="3"/>
  <c r="R46" i="3"/>
  <c r="P46" i="3" s="1"/>
  <c r="AJ46" i="3" s="1"/>
  <c r="O50" i="3"/>
  <c r="M50" i="3" s="1"/>
  <c r="AI50" i="3" s="1"/>
  <c r="AH50" i="3" s="1"/>
  <c r="AF50" i="3" s="1"/>
  <c r="AG50" i="3" s="1"/>
  <c r="AR50" i="3" s="1"/>
  <c r="W49" i="3"/>
  <c r="J51" i="3"/>
  <c r="AD51" i="3" s="1"/>
  <c r="N36" i="3"/>
  <c r="P49" i="3"/>
  <c r="AL49" i="3" s="1"/>
  <c r="N46" i="3"/>
  <c r="M46" i="3" s="1"/>
  <c r="AI46" i="3" s="1"/>
  <c r="AH46" i="3" s="1"/>
  <c r="AF46" i="3" s="1"/>
  <c r="AG46" i="3" s="1"/>
  <c r="AR46" i="3" s="1"/>
  <c r="O12" i="3"/>
  <c r="M12" i="3" s="1"/>
  <c r="AI12" i="3" s="1"/>
  <c r="AH12" i="3" s="1"/>
  <c r="R45" i="3"/>
  <c r="T59" i="3"/>
  <c r="S59" i="3" s="1"/>
  <c r="AK59" i="3" s="1"/>
  <c r="R55" i="3"/>
  <c r="AE28" i="3"/>
  <c r="U38" i="3"/>
  <c r="M62" i="3"/>
  <c r="AI62" i="3" s="1"/>
  <c r="AH62" i="3" s="1"/>
  <c r="AF62" i="3" s="1"/>
  <c r="AG62" i="3" s="1"/>
  <c r="AR62" i="3" s="1"/>
  <c r="U45" i="3"/>
  <c r="S45" i="3" s="1"/>
  <c r="AK45" i="3" s="1"/>
  <c r="O55" i="3"/>
  <c r="W17" i="3"/>
  <c r="AE17" i="3"/>
  <c r="AD23" i="3"/>
  <c r="T21" i="3"/>
  <c r="R26" i="3"/>
  <c r="J13" i="3"/>
  <c r="AE13" i="3" s="1"/>
  <c r="T48" i="3"/>
  <c r="Q17" i="3"/>
  <c r="T35" i="3"/>
  <c r="U6" i="3"/>
  <c r="X6" i="3"/>
  <c r="T6" i="3"/>
  <c r="R7" i="3"/>
  <c r="W38" i="3"/>
  <c r="AD17" i="3"/>
  <c r="O64" i="3"/>
  <c r="N38" i="3"/>
  <c r="X18" i="3"/>
  <c r="AJ24" i="3"/>
  <c r="AD46" i="3"/>
  <c r="U62" i="3"/>
  <c r="S62" i="3" s="1"/>
  <c r="AK62" i="3" s="1"/>
  <c r="W33" i="3"/>
  <c r="W57" i="3"/>
  <c r="V17" i="3"/>
  <c r="P41" i="3"/>
  <c r="AJ41" i="3" s="1"/>
  <c r="AE41" i="3"/>
  <c r="AD26" i="3"/>
  <c r="P38" i="3"/>
  <c r="AJ38" i="3" s="1"/>
  <c r="AD41" i="3"/>
  <c r="AE38" i="3"/>
  <c r="O18" i="3"/>
  <c r="O11" i="3"/>
  <c r="M11" i="3" s="1"/>
  <c r="U34" i="3"/>
  <c r="AE46" i="3"/>
  <c r="R62" i="3"/>
  <c r="Q43" i="3"/>
  <c r="W41" i="3"/>
  <c r="U25" i="3"/>
  <c r="AE50" i="3"/>
  <c r="T57" i="3"/>
  <c r="O27" i="3"/>
  <c r="T41" i="3"/>
  <c r="R64" i="3"/>
  <c r="T38" i="3"/>
  <c r="S38" i="3" s="1"/>
  <c r="AK38" i="3" s="1"/>
  <c r="R11" i="3"/>
  <c r="AD14" i="3"/>
  <c r="O38" i="3"/>
  <c r="Q45" i="3"/>
  <c r="P45" i="3" s="1"/>
  <c r="AJ45" i="3" s="1"/>
  <c r="R34" i="3"/>
  <c r="O37" i="3"/>
  <c r="U65" i="3"/>
  <c r="AE37" i="3"/>
  <c r="V26" i="3"/>
  <c r="D12" i="8" s="1"/>
  <c r="D12" i="4" s="1"/>
  <c r="R52" i="3"/>
  <c r="AE45" i="3"/>
  <c r="W59" i="3"/>
  <c r="AD48" i="3"/>
  <c r="AD45" i="3"/>
  <c r="R9" i="3"/>
  <c r="O48" i="3"/>
  <c r="U13" i="3"/>
  <c r="S13" i="3" s="1"/>
  <c r="AD28" i="3"/>
  <c r="U52" i="3"/>
  <c r="S52" i="3" s="1"/>
  <c r="AK52" i="3" s="1"/>
  <c r="U35" i="3"/>
  <c r="U7" i="3"/>
  <c r="X35" i="3"/>
  <c r="X47" i="3"/>
  <c r="W44" i="3"/>
  <c r="O65" i="3"/>
  <c r="D16" i="8"/>
  <c r="D16" i="4" s="1"/>
  <c r="D15" i="8"/>
  <c r="D15" i="4" s="1"/>
  <c r="N17" i="3"/>
  <c r="O13" i="3"/>
  <c r="N35" i="3"/>
  <c r="M35" i="3" s="1"/>
  <c r="AI35" i="3" s="1"/>
  <c r="AH35" i="3" s="1"/>
  <c r="AF35" i="3" s="1"/>
  <c r="AG35" i="3" s="1"/>
  <c r="AR35" i="3" s="1"/>
  <c r="D20" i="8"/>
  <c r="D20" i="4" s="1"/>
  <c r="X38" i="3"/>
  <c r="U9" i="3"/>
  <c r="S9" i="3" s="1"/>
  <c r="AK9" i="3" s="1"/>
  <c r="T49" i="3"/>
  <c r="AD38" i="3"/>
  <c r="N7" i="3"/>
  <c r="M7" i="3" s="1"/>
  <c r="AI7" i="3" s="1"/>
  <c r="AH7" i="3" s="1"/>
  <c r="AF7" i="3" s="1"/>
  <c r="AG7" i="3" s="1"/>
  <c r="AR7" i="3" s="1"/>
  <c r="O52" i="3"/>
  <c r="M52" i="3" s="1"/>
  <c r="AI52" i="3" s="1"/>
  <c r="AH52" i="3" s="1"/>
  <c r="AF52" i="3" s="1"/>
  <c r="AG52" i="3" s="1"/>
  <c r="AR52" i="3" s="1"/>
  <c r="X7" i="3"/>
  <c r="W35" i="3"/>
  <c r="W45" i="3"/>
  <c r="X57" i="3"/>
  <c r="T22" i="3"/>
  <c r="S22" i="3" s="1"/>
  <c r="AK22" i="3" s="1"/>
  <c r="AD19" i="3"/>
  <c r="R47" i="3"/>
  <c r="Q59" i="3"/>
  <c r="P59" i="3" s="1"/>
  <c r="AJ59" i="3" s="1"/>
  <c r="O47" i="3"/>
  <c r="M29" i="3"/>
  <c r="AI29" i="3" s="1"/>
  <c r="AH29" i="3" s="1"/>
  <c r="AF29" i="3" s="1"/>
  <c r="AG29" i="3" s="1"/>
  <c r="AR29" i="3" s="1"/>
  <c r="X55" i="3"/>
  <c r="X27" i="3"/>
  <c r="X9" i="3"/>
  <c r="AD56" i="3"/>
  <c r="U63" i="3"/>
  <c r="U16" i="3"/>
  <c r="S16" i="3" s="1"/>
  <c r="AK16" i="3" s="1"/>
  <c r="R63" i="3"/>
  <c r="U31" i="3"/>
  <c r="S31" i="3" s="1"/>
  <c r="AK31" i="3" s="1"/>
  <c r="C24" i="8"/>
  <c r="C24" i="4" s="1"/>
  <c r="W25" i="3"/>
  <c r="M26" i="3"/>
  <c r="AI26" i="3" s="1"/>
  <c r="AH26" i="3" s="1"/>
  <c r="AF26" i="3" s="1"/>
  <c r="AG26" i="3" s="1"/>
  <c r="AR26" i="3" s="1"/>
  <c r="X16" i="3"/>
  <c r="Q22" i="3"/>
  <c r="X39" i="3"/>
  <c r="AD57" i="3"/>
  <c r="M63" i="3"/>
  <c r="AI63" i="3" s="1"/>
  <c r="AH63" i="3" s="1"/>
  <c r="AE57" i="3"/>
  <c r="W20" i="3"/>
  <c r="Q42" i="3"/>
  <c r="P42" i="3" s="1"/>
  <c r="AJ42" i="3" s="1"/>
  <c r="N20" i="3"/>
  <c r="O31" i="3"/>
  <c r="M31" i="3" s="1"/>
  <c r="AI31" i="3" s="1"/>
  <c r="AH31" i="3" s="1"/>
  <c r="AD25" i="3"/>
  <c r="AE53" i="3"/>
  <c r="C13" i="8"/>
  <c r="C13" i="4" s="1"/>
  <c r="AK10" i="3"/>
  <c r="T53" i="3"/>
  <c r="AD24" i="3"/>
  <c r="Q33" i="3"/>
  <c r="X31" i="3"/>
  <c r="P57" i="3"/>
  <c r="AJ57" i="3" s="1"/>
  <c r="R39" i="3"/>
  <c r="P39" i="3" s="1"/>
  <c r="AJ39" i="3" s="1"/>
  <c r="M22" i="3"/>
  <c r="AI22" i="3" s="1"/>
  <c r="AH22" i="3" s="1"/>
  <c r="AF22" i="3" s="1"/>
  <c r="AG22" i="3" s="1"/>
  <c r="AR22" i="3" s="1"/>
  <c r="N37" i="3"/>
  <c r="AD53" i="3"/>
  <c r="X59" i="3"/>
  <c r="T29" i="3"/>
  <c r="O8" i="3"/>
  <c r="M8" i="3" s="1"/>
  <c r="AI8" i="3" s="1"/>
  <c r="AH8" i="3" s="1"/>
  <c r="AF8" i="3" s="1"/>
  <c r="AG8" i="3" s="1"/>
  <c r="AR8" i="3" s="1"/>
  <c r="AE14" i="3"/>
  <c r="T33" i="3"/>
  <c r="N57" i="3"/>
  <c r="M57" i="3" s="1"/>
  <c r="AI57" i="3" s="1"/>
  <c r="AH57" i="3" s="1"/>
  <c r="W53" i="3"/>
  <c r="R20" i="3"/>
  <c r="P20" i="3" s="1"/>
  <c r="AJ20" i="3" s="1"/>
  <c r="O59" i="3"/>
  <c r="P65" i="3"/>
  <c r="AJ65" i="3" s="1"/>
  <c r="W37" i="3"/>
  <c r="AE10" i="3"/>
  <c r="AE26" i="3"/>
  <c r="C25" i="8"/>
  <c r="C25" i="4" s="1"/>
  <c r="J11" i="3"/>
  <c r="AE11" i="3" s="1"/>
  <c r="AE24" i="3"/>
  <c r="R33" i="3"/>
  <c r="Q9" i="3"/>
  <c r="AE65" i="3"/>
  <c r="N44" i="3"/>
  <c r="M44" i="3" s="1"/>
  <c r="Q14" i="3"/>
  <c r="P17" i="3"/>
  <c r="AJ17" i="3" s="1"/>
  <c r="AD35" i="3"/>
  <c r="AD32" i="3"/>
  <c r="T7" i="3"/>
  <c r="V56" i="3"/>
  <c r="R16" i="3"/>
  <c r="P16" i="3" s="1"/>
  <c r="AJ16" i="3" s="1"/>
  <c r="X26" i="3"/>
  <c r="U33" i="3"/>
  <c r="O17" i="3"/>
  <c r="R12" i="3"/>
  <c r="P12" i="3" s="1"/>
  <c r="AJ12" i="3" s="1"/>
  <c r="W22" i="3"/>
  <c r="AD22" i="3"/>
  <c r="O45" i="3"/>
  <c r="M45" i="3" s="1"/>
  <c r="AI45" i="3" s="1"/>
  <c r="AH45" i="3" s="1"/>
  <c r="W15" i="3"/>
  <c r="U8" i="3"/>
  <c r="Q26" i="3"/>
  <c r="P26" i="3" s="1"/>
  <c r="AJ26" i="3" s="1"/>
  <c r="M65" i="3"/>
  <c r="AE48" i="3"/>
  <c r="R27" i="3"/>
  <c r="P27" i="3" s="1"/>
  <c r="AJ27" i="3" s="1"/>
  <c r="V10" i="3"/>
  <c r="AD54" i="3"/>
  <c r="AE9" i="3"/>
  <c r="S48" i="3"/>
  <c r="AK48" i="3" s="1"/>
  <c r="AD33" i="3"/>
  <c r="D9" i="8"/>
  <c r="D9" i="4" s="1"/>
  <c r="W29" i="3"/>
  <c r="AE12" i="3"/>
  <c r="O43" i="3"/>
  <c r="P8" i="3"/>
  <c r="AJ8" i="3" s="1"/>
  <c r="D6" i="8"/>
  <c r="D6" i="4" s="1"/>
  <c r="T26" i="3"/>
  <c r="S26" i="3" s="1"/>
  <c r="AK26" i="3" s="1"/>
  <c r="AE55" i="3"/>
  <c r="AE33" i="3"/>
  <c r="AD65" i="3"/>
  <c r="AD30" i="3"/>
  <c r="E14" i="8" s="1"/>
  <c r="E14" i="4" s="1"/>
  <c r="O41" i="3"/>
  <c r="M41" i="3" s="1"/>
  <c r="AI41" i="3" s="1"/>
  <c r="AH41" i="3" s="1"/>
  <c r="AF41" i="3" s="1"/>
  <c r="AG41" i="3" s="1"/>
  <c r="AR41" i="3" s="1"/>
  <c r="O33" i="3"/>
  <c r="M33" i="3" s="1"/>
  <c r="AI33" i="3" s="1"/>
  <c r="AH33" i="3" s="1"/>
  <c r="U17" i="3"/>
  <c r="S17" i="3" s="1"/>
  <c r="AK17" i="3" s="1"/>
  <c r="AE22" i="3"/>
  <c r="X61" i="3"/>
  <c r="R43" i="3"/>
  <c r="C15" i="8"/>
  <c r="C15" i="4" s="1"/>
  <c r="AD59" i="3"/>
  <c r="O25" i="3"/>
  <c r="M25" i="3" s="1"/>
  <c r="AI25" i="3" s="1"/>
  <c r="AH25" i="3" s="1"/>
  <c r="AF25" i="3" s="1"/>
  <c r="AG25" i="3" s="1"/>
  <c r="AR25" i="3" s="1"/>
  <c r="AD52" i="3"/>
  <c r="W48" i="3"/>
  <c r="T14" i="3"/>
  <c r="R25" i="3"/>
  <c r="P25" i="3" s="1"/>
  <c r="AJ25" i="3" s="1"/>
  <c r="M16" i="3"/>
  <c r="AI16" i="3" s="1"/>
  <c r="AH16" i="3" s="1"/>
  <c r="AF16" i="3" s="1"/>
  <c r="AG16" i="3" s="1"/>
  <c r="AR16" i="3" s="1"/>
  <c r="V21" i="3"/>
  <c r="AD21" i="3"/>
  <c r="V61" i="3"/>
  <c r="D24" i="8" s="1"/>
  <c r="D24" i="4" s="1"/>
  <c r="AE61" i="3"/>
  <c r="AD61" i="3"/>
  <c r="U53" i="3"/>
  <c r="S53" i="3" s="1"/>
  <c r="AK53" i="3" s="1"/>
  <c r="X53" i="3"/>
  <c r="O53" i="3"/>
  <c r="M53" i="3" s="1"/>
  <c r="AI53" i="3" s="1"/>
  <c r="AH53" i="3" s="1"/>
  <c r="R53" i="3"/>
  <c r="P53" i="3" s="1"/>
  <c r="AJ53" i="3" s="1"/>
  <c r="R19" i="3"/>
  <c r="U19" i="3"/>
  <c r="O23" i="3"/>
  <c r="M23" i="3" s="1"/>
  <c r="AI23" i="3" s="1"/>
  <c r="AH23" i="3" s="1"/>
  <c r="U23" i="3"/>
  <c r="S23" i="3" s="1"/>
  <c r="AK23" i="3" s="1"/>
  <c r="X23" i="3"/>
  <c r="R23" i="3"/>
  <c r="P23" i="3" s="1"/>
  <c r="AJ23" i="3" s="1"/>
  <c r="T47" i="3"/>
  <c r="N47" i="3"/>
  <c r="Q47" i="3"/>
  <c r="W55" i="3"/>
  <c r="U37" i="3"/>
  <c r="W43" i="3"/>
  <c r="Q54" i="3"/>
  <c r="P54" i="3" s="1"/>
  <c r="C18" i="8"/>
  <c r="C18" i="4" s="1"/>
  <c r="T42" i="3"/>
  <c r="S42" i="3" s="1"/>
  <c r="AK42" i="3" s="1"/>
  <c r="V31" i="3"/>
  <c r="AD42" i="3"/>
  <c r="D10" i="8"/>
  <c r="D10" i="4" s="1"/>
  <c r="N18" i="3"/>
  <c r="AD55" i="3"/>
  <c r="O20" i="3"/>
  <c r="Q18" i="3"/>
  <c r="P18" i="3" s="1"/>
  <c r="AJ18" i="3" s="1"/>
  <c r="X51" i="3"/>
  <c r="AD36" i="3"/>
  <c r="U57" i="3"/>
  <c r="U41" i="3"/>
  <c r="AE31" i="3"/>
  <c r="P40" i="3"/>
  <c r="AL40" i="3" s="1"/>
  <c r="T37" i="3"/>
  <c r="N9" i="3"/>
  <c r="M9" i="3" s="1"/>
  <c r="AI9" i="3" s="1"/>
  <c r="X17" i="3"/>
  <c r="W9" i="3"/>
  <c r="W47" i="3"/>
  <c r="X32" i="3"/>
  <c r="W54" i="3"/>
  <c r="X41" i="3"/>
  <c r="M59" i="3"/>
  <c r="AI59" i="3" s="1"/>
  <c r="AH59" i="3" s="1"/>
  <c r="AI65" i="3"/>
  <c r="AH65" i="3" s="1"/>
  <c r="AF65" i="3" s="1"/>
  <c r="AG65" i="3" s="1"/>
  <c r="AR65" i="3" s="1"/>
  <c r="T20" i="3"/>
  <c r="Q44" i="3"/>
  <c r="P44" i="3" s="1"/>
  <c r="AJ44" i="3" s="1"/>
  <c r="N42" i="3"/>
  <c r="M42" i="3" s="1"/>
  <c r="AI42" i="3" s="1"/>
  <c r="AH42" i="3" s="1"/>
  <c r="N14" i="3"/>
  <c r="M14" i="3" s="1"/>
  <c r="AI14" i="3" s="1"/>
  <c r="AH14" i="3" s="1"/>
  <c r="Q13" i="3"/>
  <c r="P13" i="3" s="1"/>
  <c r="W13" i="3"/>
  <c r="N13" i="3"/>
  <c r="M13" i="3" s="1"/>
  <c r="D14" i="8"/>
  <c r="D14" i="4" s="1"/>
  <c r="AE20" i="3"/>
  <c r="O51" i="3"/>
  <c r="M51" i="3" s="1"/>
  <c r="N55" i="3"/>
  <c r="M55" i="3" s="1"/>
  <c r="AI55" i="3" s="1"/>
  <c r="AH55" i="3" s="1"/>
  <c r="M24" i="3"/>
  <c r="AI24" i="3" s="1"/>
  <c r="AH24" i="3" s="1"/>
  <c r="AD20" i="3"/>
  <c r="AI40" i="3"/>
  <c r="AH40" i="3" s="1"/>
  <c r="AF40" i="3" s="1"/>
  <c r="AG40" i="3" s="1"/>
  <c r="AR40" i="3" s="1"/>
  <c r="T63" i="3"/>
  <c r="Q55" i="3"/>
  <c r="U20" i="3"/>
  <c r="T18" i="3"/>
  <c r="R51" i="3"/>
  <c r="X37" i="3"/>
  <c r="Q37" i="3"/>
  <c r="P37" i="3" s="1"/>
  <c r="AJ37" i="3" s="1"/>
  <c r="AD37" i="3"/>
  <c r="N43" i="3"/>
  <c r="R32" i="3"/>
  <c r="P32" i="3" s="1"/>
  <c r="AJ32" i="3" s="1"/>
  <c r="N54" i="3"/>
  <c r="M54" i="3" s="1"/>
  <c r="AI54" i="3" s="1"/>
  <c r="AH54" i="3" s="1"/>
  <c r="W14" i="3"/>
  <c r="AE21" i="3"/>
  <c r="C14" i="8"/>
  <c r="C14" i="4" s="1"/>
  <c r="AE35" i="3"/>
  <c r="O21" i="3"/>
  <c r="M21" i="3" s="1"/>
  <c r="AI21" i="3" s="1"/>
  <c r="U21" i="3"/>
  <c r="S21" i="3" s="1"/>
  <c r="AK21" i="3" s="1"/>
  <c r="X21" i="3"/>
  <c r="AE60" i="3"/>
  <c r="AD7" i="3"/>
  <c r="O10" i="3"/>
  <c r="M10" i="3" s="1"/>
  <c r="AI10" i="3" s="1"/>
  <c r="AH10" i="3" s="1"/>
  <c r="AF10" i="3" s="1"/>
  <c r="AG10" i="3" s="1"/>
  <c r="AR10" i="3" s="1"/>
  <c r="O34" i="3"/>
  <c r="M34" i="3" s="1"/>
  <c r="AI34" i="3" s="1"/>
  <c r="AH34" i="3" s="1"/>
  <c r="X10" i="3"/>
  <c r="AD9" i="3"/>
  <c r="O32" i="3"/>
  <c r="M32" i="3" s="1"/>
  <c r="AI32" i="3" s="1"/>
  <c r="AH32" i="3" s="1"/>
  <c r="AF32" i="3" s="1"/>
  <c r="U29" i="3"/>
  <c r="X8" i="3"/>
  <c r="R61" i="3"/>
  <c r="P61" i="3" s="1"/>
  <c r="AJ61" i="3" s="1"/>
  <c r="U43" i="3"/>
  <c r="S43" i="3" s="1"/>
  <c r="AK43" i="3" s="1"/>
  <c r="O19" i="3"/>
  <c r="M19" i="3" s="1"/>
  <c r="AI19" i="3" s="1"/>
  <c r="AH19" i="3" s="1"/>
  <c r="AE59" i="3"/>
  <c r="AE58" i="3"/>
  <c r="N58" i="3"/>
  <c r="M58" i="3" s="1"/>
  <c r="AI58" i="3" s="1"/>
  <c r="AH58" i="3" s="1"/>
  <c r="Q56" i="3"/>
  <c r="P56" i="3" s="1"/>
  <c r="AJ56" i="3" s="1"/>
  <c r="T56" i="3"/>
  <c r="S56" i="3" s="1"/>
  <c r="AK56" i="3" s="1"/>
  <c r="N56" i="3"/>
  <c r="M56" i="3" s="1"/>
  <c r="AI56" i="3" s="1"/>
  <c r="AH56" i="3" s="1"/>
  <c r="AF56" i="3" s="1"/>
  <c r="AG56" i="3" s="1"/>
  <c r="AR56" i="3" s="1"/>
  <c r="W56" i="3"/>
  <c r="T36" i="3"/>
  <c r="AE36" i="3"/>
  <c r="W36" i="3"/>
  <c r="AE25" i="3"/>
  <c r="T25" i="3"/>
  <c r="AE39" i="3"/>
  <c r="V39" i="3"/>
  <c r="AD18" i="3"/>
  <c r="T58" i="3"/>
  <c r="M64" i="3"/>
  <c r="AI64" i="3" s="1"/>
  <c r="AH64" i="3" s="1"/>
  <c r="R10" i="3"/>
  <c r="AD43" i="3"/>
  <c r="R29" i="3"/>
  <c r="AE29" i="3"/>
  <c r="U61" i="3"/>
  <c r="X19" i="3"/>
  <c r="Q63" i="3"/>
  <c r="M48" i="3"/>
  <c r="AI48" i="3" s="1"/>
  <c r="AH48" i="3" s="1"/>
  <c r="AD58" i="3"/>
  <c r="AE18" i="3"/>
  <c r="W63" i="3"/>
  <c r="Q58" i="3"/>
  <c r="AE49" i="3"/>
  <c r="AE7" i="3"/>
  <c r="Q7" i="3"/>
  <c r="X29" i="3"/>
  <c r="Q29" i="3"/>
  <c r="AD29" i="3"/>
  <c r="E13" i="8" s="1"/>
  <c r="E13" i="4" s="1"/>
  <c r="D23" i="8"/>
  <c r="D23" i="4" s="1"/>
  <c r="AL24" i="3"/>
  <c r="S32" i="3"/>
  <c r="AK32" i="3" s="1"/>
  <c r="P31" i="3"/>
  <c r="AJ31" i="3" s="1"/>
  <c r="S18" i="3"/>
  <c r="AK18" i="3" s="1"/>
  <c r="V51" i="3"/>
  <c r="D21" i="8" s="1"/>
  <c r="D21" i="4" s="1"/>
  <c r="AE51" i="3"/>
  <c r="S60" i="3"/>
  <c r="AK60" i="3" s="1"/>
  <c r="AE44" i="3"/>
  <c r="AI44" i="3"/>
  <c r="AH44" i="3" s="1"/>
  <c r="P28" i="3"/>
  <c r="AJ28" i="3" s="1"/>
  <c r="S24" i="3"/>
  <c r="AK24" i="3" s="1"/>
  <c r="AD63" i="3"/>
  <c r="V63" i="3"/>
  <c r="AE63" i="3"/>
  <c r="S65" i="3"/>
  <c r="AK65" i="3" s="1"/>
  <c r="P62" i="3"/>
  <c r="AJ62" i="3" s="1"/>
  <c r="V54" i="3"/>
  <c r="AE54" i="3"/>
  <c r="S39" i="3"/>
  <c r="AK39" i="3" s="1"/>
  <c r="S15" i="3"/>
  <c r="AK15" i="3" s="1"/>
  <c r="AE42" i="3"/>
  <c r="V42" i="3"/>
  <c r="AE15" i="3"/>
  <c r="AD15" i="3"/>
  <c r="M15" i="3"/>
  <c r="AI15" i="3" s="1"/>
  <c r="M61" i="3"/>
  <c r="AI61" i="3" s="1"/>
  <c r="AH61" i="3" s="1"/>
  <c r="AD44" i="3"/>
  <c r="AD49" i="3"/>
  <c r="AE64" i="3"/>
  <c r="AM10" i="3"/>
  <c r="AD47" i="3"/>
  <c r="E19" i="8" s="1"/>
  <c r="E19" i="4" s="1"/>
  <c r="AD60" i="3"/>
  <c r="P30" i="3"/>
  <c r="AJ30" i="3" s="1"/>
  <c r="AL60" i="3"/>
  <c r="AM12" i="3"/>
  <c r="V23" i="3"/>
  <c r="V64" i="3"/>
  <c r="S28" i="3"/>
  <c r="AK28" i="3" s="1"/>
  <c r="P64" i="3"/>
  <c r="AJ64" i="3" s="1"/>
  <c r="P21" i="3"/>
  <c r="AJ21" i="3" s="1"/>
  <c r="P35" i="3"/>
  <c r="AJ35" i="3" s="1"/>
  <c r="S30" i="3"/>
  <c r="AK30" i="3" s="1"/>
  <c r="P52" i="3"/>
  <c r="AJ52" i="3" s="1"/>
  <c r="S11" i="3"/>
  <c r="S27" i="3"/>
  <c r="AK27" i="3" s="1"/>
  <c r="S49" i="3"/>
  <c r="AK49" i="3" s="1"/>
  <c r="AE27" i="3"/>
  <c r="V27" i="3"/>
  <c r="D13" i="8" s="1"/>
  <c r="D13" i="4" s="1"/>
  <c r="P36" i="3"/>
  <c r="AJ36" i="3" s="1"/>
  <c r="AE40" i="3"/>
  <c r="AD40" i="3"/>
  <c r="S54" i="3"/>
  <c r="AK54" i="3" s="1"/>
  <c r="P15" i="3"/>
  <c r="AJ15" i="3" s="1"/>
  <c r="M49" i="3"/>
  <c r="AI49" i="3" s="1"/>
  <c r="AH49" i="3" s="1"/>
  <c r="M36" i="3"/>
  <c r="AI36" i="3" s="1"/>
  <c r="V9" i="3"/>
  <c r="V44" i="3"/>
  <c r="M30" i="3"/>
  <c r="AI30" i="3" s="1"/>
  <c r="V40" i="3"/>
  <c r="V47" i="3"/>
  <c r="D19" i="8" s="1"/>
  <c r="D19" i="4" s="1"/>
  <c r="AE43" i="3"/>
  <c r="M6" i="3"/>
  <c r="AI6" i="3" s="1"/>
  <c r="P6" i="3"/>
  <c r="AJ6" i="3" s="1"/>
  <c r="AE6" i="3"/>
  <c r="AD6" i="3"/>
  <c r="AK51" i="3" l="1"/>
  <c r="B9" i="8"/>
  <c r="B9" i="4" s="1"/>
  <c r="S29" i="3"/>
  <c r="AK29" i="3" s="1"/>
  <c r="P55" i="3"/>
  <c r="AJ55" i="3" s="1"/>
  <c r="E20" i="8"/>
  <c r="E20" i="4" s="1"/>
  <c r="E9" i="8"/>
  <c r="E9" i="4" s="1"/>
  <c r="S25" i="3"/>
  <c r="AK25" i="3" s="1"/>
  <c r="M18" i="3"/>
  <c r="AI18" i="3" s="1"/>
  <c r="B19" i="8"/>
  <c r="B19" i="4" s="1"/>
  <c r="AD13" i="3"/>
  <c r="S34" i="3"/>
  <c r="AK34" i="3" s="1"/>
  <c r="S50" i="3"/>
  <c r="AK50" i="3" s="1"/>
  <c r="M38" i="3"/>
  <c r="AI38" i="3" s="1"/>
  <c r="AH38" i="3" s="1"/>
  <c r="AF38" i="3" s="1"/>
  <c r="AG38" i="3" s="1"/>
  <c r="AR38" i="3" s="1"/>
  <c r="E17" i="8"/>
  <c r="E17" i="4" s="1"/>
  <c r="AK55" i="3"/>
  <c r="AL57" i="3"/>
  <c r="S58" i="3"/>
  <c r="AM58" i="3" s="1"/>
  <c r="B16" i="8"/>
  <c r="B16" i="4" s="1"/>
  <c r="AI51" i="3"/>
  <c r="G21" i="8" s="1"/>
  <c r="G21" i="4" s="1"/>
  <c r="S57" i="3"/>
  <c r="AK57" i="3" s="1"/>
  <c r="AL46" i="3"/>
  <c r="AN46" i="3" s="1"/>
  <c r="AP46" i="3" s="1"/>
  <c r="P14" i="3"/>
  <c r="AL14" i="3" s="1"/>
  <c r="AL59" i="3"/>
  <c r="B14" i="8"/>
  <c r="B14" i="4" s="1"/>
  <c r="M17" i="3"/>
  <c r="AI17" i="3" s="1"/>
  <c r="AH17" i="3" s="1"/>
  <c r="AF17" i="3" s="1"/>
  <c r="AG17" i="3" s="1"/>
  <c r="AR17" i="3" s="1"/>
  <c r="S35" i="3"/>
  <c r="AK35" i="3" s="1"/>
  <c r="M27" i="3"/>
  <c r="AI27" i="3" s="1"/>
  <c r="AH27" i="3" s="1"/>
  <c r="P50" i="3"/>
  <c r="AJ50" i="3" s="1"/>
  <c r="E8" i="8"/>
  <c r="E8" i="4" s="1"/>
  <c r="AL26" i="3"/>
  <c r="AN26" i="3" s="1"/>
  <c r="AP26" i="3" s="1"/>
  <c r="AS26" i="3" s="1"/>
  <c r="AJ49" i="3"/>
  <c r="H20" i="8" s="1"/>
  <c r="H20" i="4" s="1"/>
  <c r="D11" i="8"/>
  <c r="D11" i="4" s="1"/>
  <c r="E25" i="8"/>
  <c r="E25" i="4" s="1"/>
  <c r="AL41" i="3"/>
  <c r="AL38" i="3"/>
  <c r="H12" i="8"/>
  <c r="H12" i="4" s="1"/>
  <c r="P22" i="3"/>
  <c r="AJ22" i="3" s="1"/>
  <c r="H11" i="8" s="1"/>
  <c r="H11" i="4" s="1"/>
  <c r="AM13" i="3"/>
  <c r="AK13" i="3"/>
  <c r="AI13" i="3"/>
  <c r="AH13" i="3" s="1"/>
  <c r="AF13" i="3" s="1"/>
  <c r="AG13" i="3" s="1"/>
  <c r="AR13" i="3" s="1"/>
  <c r="S63" i="3"/>
  <c r="AK63" i="3" s="1"/>
  <c r="V13" i="3"/>
  <c r="D8" i="8" s="1"/>
  <c r="D8" i="4" s="1"/>
  <c r="B8" i="8"/>
  <c r="B8" i="4" s="1"/>
  <c r="M37" i="3"/>
  <c r="AI37" i="3" s="1"/>
  <c r="AH37" i="3" s="1"/>
  <c r="AF37" i="3" s="1"/>
  <c r="AG37" i="3" s="1"/>
  <c r="AR37" i="3" s="1"/>
  <c r="AM38" i="3"/>
  <c r="B20" i="8"/>
  <c r="B20" i="4" s="1"/>
  <c r="S7" i="3"/>
  <c r="AK7" i="3" s="1"/>
  <c r="S6" i="3"/>
  <c r="AK6" i="3" s="1"/>
  <c r="P7" i="3"/>
  <c r="AJ7" i="3" s="1"/>
  <c r="H6" i="8" s="1"/>
  <c r="H6" i="4" s="1"/>
  <c r="AL21" i="3"/>
  <c r="AL65" i="3"/>
  <c r="B11" i="8"/>
  <c r="B11" i="4" s="1"/>
  <c r="AL44" i="3"/>
  <c r="S41" i="3"/>
  <c r="AK41" i="3" s="1"/>
  <c r="P43" i="3"/>
  <c r="AJ43" i="3" s="1"/>
  <c r="H18" i="8" s="1"/>
  <c r="H18" i="4" s="1"/>
  <c r="B15" i="8"/>
  <c r="B15" i="4" s="1"/>
  <c r="E22" i="8"/>
  <c r="E22" i="4" s="1"/>
  <c r="P11" i="3"/>
  <c r="AL11" i="3" s="1"/>
  <c r="AM49" i="3"/>
  <c r="AO28" i="3"/>
  <c r="AQ28" i="3" s="1"/>
  <c r="AF55" i="3"/>
  <c r="AG55" i="3" s="1"/>
  <c r="AR55" i="3" s="1"/>
  <c r="P34" i="3"/>
  <c r="AJ34" i="3" s="1"/>
  <c r="AL53" i="3"/>
  <c r="AL16" i="3"/>
  <c r="AN16" i="3" s="1"/>
  <c r="AP16" i="3" s="1"/>
  <c r="AS16" i="3" s="1"/>
  <c r="AM17" i="3"/>
  <c r="M47" i="3"/>
  <c r="AI47" i="3" s="1"/>
  <c r="AH47" i="3" s="1"/>
  <c r="AF47" i="3" s="1"/>
  <c r="AG47" i="3" s="1"/>
  <c r="AR47" i="3" s="1"/>
  <c r="E15" i="8"/>
  <c r="E15" i="4" s="1"/>
  <c r="S33" i="3"/>
  <c r="AK33" i="3" s="1"/>
  <c r="P9" i="3"/>
  <c r="AJ9" i="3" s="1"/>
  <c r="AK40" i="3"/>
  <c r="AM57" i="3"/>
  <c r="H9" i="8"/>
  <c r="H9" i="4" s="1"/>
  <c r="B13" i="8"/>
  <c r="B13" i="4" s="1"/>
  <c r="E24" i="8"/>
  <c r="E24" i="4" s="1"/>
  <c r="AO62" i="3"/>
  <c r="AQ62" i="3" s="1"/>
  <c r="D22" i="8"/>
  <c r="D22" i="4" s="1"/>
  <c r="P63" i="3"/>
  <c r="AJ63" i="3" s="1"/>
  <c r="H25" i="8" s="1"/>
  <c r="H25" i="4" s="1"/>
  <c r="B12" i="8"/>
  <c r="B12" i="4" s="1"/>
  <c r="S20" i="3"/>
  <c r="AK20" i="3" s="1"/>
  <c r="S37" i="3"/>
  <c r="AK37" i="3" s="1"/>
  <c r="M20" i="3"/>
  <c r="AI20" i="3" s="1"/>
  <c r="AH20" i="3" s="1"/>
  <c r="AF20" i="3" s="1"/>
  <c r="AG20" i="3" s="1"/>
  <c r="AR20" i="3" s="1"/>
  <c r="E18" i="8"/>
  <c r="E18" i="4" s="1"/>
  <c r="P33" i="3"/>
  <c r="AJ33" i="3" s="1"/>
  <c r="H15" i="8" s="1"/>
  <c r="H15" i="4" s="1"/>
  <c r="AO50" i="3"/>
  <c r="AQ50" i="3" s="1"/>
  <c r="H14" i="8"/>
  <c r="H14" i="4" s="1"/>
  <c r="B21" i="8"/>
  <c r="B21" i="4" s="1"/>
  <c r="P29" i="3"/>
  <c r="AJ29" i="3" s="1"/>
  <c r="H13" i="8" s="1"/>
  <c r="H13" i="4" s="1"/>
  <c r="B23" i="8"/>
  <c r="B23" i="4" s="1"/>
  <c r="S14" i="3"/>
  <c r="AK14" i="3" s="1"/>
  <c r="E12" i="8"/>
  <c r="E12" i="4" s="1"/>
  <c r="G6" i="8"/>
  <c r="G6" i="4" s="1"/>
  <c r="B6" i="8"/>
  <c r="B6" i="4" s="1"/>
  <c r="D17" i="8"/>
  <c r="D17" i="4" s="1"/>
  <c r="AM48" i="3"/>
  <c r="AL64" i="3"/>
  <c r="AL45" i="3"/>
  <c r="AM15" i="3"/>
  <c r="AM16" i="3"/>
  <c r="E23" i="8"/>
  <c r="E23" i="4" s="1"/>
  <c r="M43" i="3"/>
  <c r="AI43" i="3" s="1"/>
  <c r="AH43" i="3" s="1"/>
  <c r="AF43" i="3" s="1"/>
  <c r="AG43" i="3" s="1"/>
  <c r="AR43" i="3" s="1"/>
  <c r="AJ54" i="3"/>
  <c r="AL54" i="3"/>
  <c r="AO35" i="3"/>
  <c r="AQ35" i="3" s="1"/>
  <c r="AL8" i="3"/>
  <c r="AN8" i="3" s="1"/>
  <c r="AP8" i="3" s="1"/>
  <c r="AT8" i="3" s="1"/>
  <c r="AJ40" i="3"/>
  <c r="H17" i="8" s="1"/>
  <c r="H17" i="4" s="1"/>
  <c r="AL17" i="3"/>
  <c r="AK11" i="3"/>
  <c r="AM64" i="3"/>
  <c r="AM28" i="3"/>
  <c r="AF53" i="3"/>
  <c r="AG53" i="3" s="1"/>
  <c r="AR53" i="3" s="1"/>
  <c r="AL23" i="3"/>
  <c r="AM62" i="3"/>
  <c r="V11" i="3"/>
  <c r="D7" i="8" s="1"/>
  <c r="D7" i="4" s="1"/>
  <c r="B24" i="8"/>
  <c r="B24" i="4" s="1"/>
  <c r="AM59" i="3"/>
  <c r="E11" i="8"/>
  <c r="E11" i="4" s="1"/>
  <c r="S8" i="3"/>
  <c r="AK8" i="3" s="1"/>
  <c r="AL32" i="3"/>
  <c r="AN32" i="3" s="1"/>
  <c r="AP32" i="3" s="1"/>
  <c r="AT32" i="3" s="1"/>
  <c r="AD11" i="3"/>
  <c r="E7" i="8" s="1"/>
  <c r="E7" i="4" s="1"/>
  <c r="B22" i="8"/>
  <c r="B22" i="4" s="1"/>
  <c r="E21" i="8"/>
  <c r="E21" i="4" s="1"/>
  <c r="B10" i="8"/>
  <c r="B10" i="4" s="1"/>
  <c r="AI11" i="3"/>
  <c r="AH11" i="3" s="1"/>
  <c r="AF11" i="3" s="1"/>
  <c r="AG11" i="3" s="1"/>
  <c r="AR11" i="3" s="1"/>
  <c r="C26" i="4"/>
  <c r="AL18" i="3"/>
  <c r="AM42" i="3"/>
  <c r="B7" i="8"/>
  <c r="B7" i="4" s="1"/>
  <c r="AF34" i="3"/>
  <c r="AG34" i="3" s="1"/>
  <c r="AR34" i="3" s="1"/>
  <c r="AF14" i="3"/>
  <c r="AG14" i="3" s="1"/>
  <c r="AR14" i="3" s="1"/>
  <c r="AJ13" i="3"/>
  <c r="AL13" i="3"/>
  <c r="S47" i="3"/>
  <c r="AK47" i="3" s="1"/>
  <c r="AL52" i="3"/>
  <c r="AN52" i="3" s="1"/>
  <c r="AP52" i="3" s="1"/>
  <c r="AT52" i="3" s="1"/>
  <c r="E16" i="8"/>
  <c r="E16" i="4" s="1"/>
  <c r="AM25" i="3"/>
  <c r="AK44" i="3"/>
  <c r="AM43" i="3"/>
  <c r="AL36" i="3"/>
  <c r="P51" i="3"/>
  <c r="AJ51" i="3" s="1"/>
  <c r="H21" i="8" s="1"/>
  <c r="H21" i="4" s="1"/>
  <c r="AO17" i="3"/>
  <c r="AQ17" i="3" s="1"/>
  <c r="P58" i="3"/>
  <c r="AJ58" i="3" s="1"/>
  <c r="H23" i="8" s="1"/>
  <c r="H23" i="4" s="1"/>
  <c r="S19" i="3"/>
  <c r="AK19" i="3" s="1"/>
  <c r="AM24" i="3"/>
  <c r="P19" i="3"/>
  <c r="AJ19" i="3" s="1"/>
  <c r="H10" i="8" s="1"/>
  <c r="H10" i="4" s="1"/>
  <c r="E10" i="8"/>
  <c r="E10" i="4" s="1"/>
  <c r="AM53" i="3"/>
  <c r="AL61" i="3"/>
  <c r="B18" i="8"/>
  <c r="B18" i="4" s="1"/>
  <c r="AM45" i="3"/>
  <c r="AM23" i="3"/>
  <c r="P47" i="3"/>
  <c r="AJ47" i="3" s="1"/>
  <c r="H19" i="8" s="1"/>
  <c r="H19" i="4" s="1"/>
  <c r="AG32" i="3"/>
  <c r="AR32" i="3" s="1"/>
  <c r="AK58" i="3"/>
  <c r="G11" i="8"/>
  <c r="G11" i="4" s="1"/>
  <c r="AH21" i="3"/>
  <c r="AF21" i="3" s="1"/>
  <c r="AF57" i="3"/>
  <c r="AG57" i="3" s="1"/>
  <c r="AR57" i="3" s="1"/>
  <c r="S61" i="3"/>
  <c r="AK61" i="3" s="1"/>
  <c r="AF59" i="3"/>
  <c r="AG59" i="3" s="1"/>
  <c r="AR59" i="3" s="1"/>
  <c r="G23" i="8"/>
  <c r="G23" i="4" s="1"/>
  <c r="AL20" i="3"/>
  <c r="E6" i="8"/>
  <c r="E6" i="4" s="1"/>
  <c r="B17" i="8"/>
  <c r="B17" i="4" s="1"/>
  <c r="AL42" i="3"/>
  <c r="AM9" i="3"/>
  <c r="AM30" i="3"/>
  <c r="AL25" i="3"/>
  <c r="D18" i="8"/>
  <c r="D18" i="4" s="1"/>
  <c r="AO26" i="3"/>
  <c r="AQ26" i="3" s="1"/>
  <c r="AL62" i="3"/>
  <c r="AN62" i="3" s="1"/>
  <c r="AP62" i="3" s="1"/>
  <c r="AS62" i="3" s="1"/>
  <c r="D25" i="8"/>
  <c r="D25" i="4" s="1"/>
  <c r="AM63" i="3"/>
  <c r="AM32" i="3"/>
  <c r="G15" i="8"/>
  <c r="G15" i="4" s="1"/>
  <c r="P10" i="3"/>
  <c r="AJ10" i="3" s="1"/>
  <c r="S36" i="3"/>
  <c r="AK36" i="3" s="1"/>
  <c r="G20" i="8"/>
  <c r="G20" i="4" s="1"/>
  <c r="H24" i="8"/>
  <c r="H24" i="4" s="1"/>
  <c r="AM56" i="3"/>
  <c r="AL15" i="3"/>
  <c r="AO10" i="3"/>
  <c r="AQ10" i="3" s="1"/>
  <c r="AM27" i="3"/>
  <c r="AM11" i="3"/>
  <c r="G25" i="8"/>
  <c r="G25" i="4" s="1"/>
  <c r="G12" i="8"/>
  <c r="G12" i="4" s="1"/>
  <c r="AM39" i="3"/>
  <c r="AL12" i="3"/>
  <c r="AM65" i="3"/>
  <c r="AL27" i="3"/>
  <c r="AO16" i="3"/>
  <c r="AQ16" i="3" s="1"/>
  <c r="AM18" i="3"/>
  <c r="G22" i="8"/>
  <c r="G22" i="4" s="1"/>
  <c r="AL56" i="3"/>
  <c r="AN56" i="3" s="1"/>
  <c r="AP56" i="3" s="1"/>
  <c r="AT62" i="3"/>
  <c r="AF60" i="3"/>
  <c r="AG60" i="3" s="1"/>
  <c r="AR60" i="3" s="1"/>
  <c r="AF63" i="3"/>
  <c r="AG63" i="3" s="1"/>
  <c r="AR63" i="3" s="1"/>
  <c r="AH18" i="3"/>
  <c r="AH36" i="3"/>
  <c r="AF45" i="3"/>
  <c r="AG45" i="3" s="1"/>
  <c r="AR45" i="3" s="1"/>
  <c r="AF31" i="3"/>
  <c r="AG31" i="3" s="1"/>
  <c r="AR31" i="3" s="1"/>
  <c r="AF42" i="3"/>
  <c r="AG42" i="3" s="1"/>
  <c r="AR42" i="3" s="1"/>
  <c r="AF44" i="3"/>
  <c r="AG44" i="3" s="1"/>
  <c r="AR44" i="3" s="1"/>
  <c r="AM51" i="3"/>
  <c r="AO65" i="3"/>
  <c r="AQ65" i="3" s="1"/>
  <c r="AO8" i="3"/>
  <c r="AQ8" i="3" s="1"/>
  <c r="B25" i="8"/>
  <c r="B25" i="4" s="1"/>
  <c r="AO40" i="3"/>
  <c r="AQ40" i="3" s="1"/>
  <c r="AM54" i="3"/>
  <c r="AL39" i="3"/>
  <c r="I17" i="8" s="1"/>
  <c r="I17" i="4" s="1"/>
  <c r="AM31" i="3"/>
  <c r="AM52" i="3"/>
  <c r="H16" i="8"/>
  <c r="H16" i="4" s="1"/>
  <c r="AO46" i="3"/>
  <c r="AQ46" i="3" s="1"/>
  <c r="AL35" i="3"/>
  <c r="AN35" i="3" s="1"/>
  <c r="AP35" i="3" s="1"/>
  <c r="AO32" i="3"/>
  <c r="AQ32" i="3" s="1"/>
  <c r="G24" i="8"/>
  <c r="G24" i="4" s="1"/>
  <c r="AM46" i="3"/>
  <c r="AL28" i="3"/>
  <c r="AN28" i="3" s="1"/>
  <c r="AP28" i="3" s="1"/>
  <c r="AL55" i="3"/>
  <c r="AO25" i="3"/>
  <c r="AQ25" i="3" s="1"/>
  <c r="AM60" i="3"/>
  <c r="AL31" i="3"/>
  <c r="AM21" i="3"/>
  <c r="AO52" i="3"/>
  <c r="AQ52" i="3" s="1"/>
  <c r="AO56" i="3"/>
  <c r="AQ56" i="3" s="1"/>
  <c r="G14" i="8"/>
  <c r="G14" i="4" s="1"/>
  <c r="AH30" i="3"/>
  <c r="AF24" i="3"/>
  <c r="AG24" i="3" s="1"/>
  <c r="AF19" i="3"/>
  <c r="AG19" i="3" s="1"/>
  <c r="AR19" i="3" s="1"/>
  <c r="AH9" i="3"/>
  <c r="AH15" i="3"/>
  <c r="AF48" i="3"/>
  <c r="AG48" i="3" s="1"/>
  <c r="AR48" i="3" s="1"/>
  <c r="AF61" i="3"/>
  <c r="AG61" i="3" s="1"/>
  <c r="AR61" i="3" s="1"/>
  <c r="AF12" i="3"/>
  <c r="AG12" i="3" s="1"/>
  <c r="AR12" i="3" s="1"/>
  <c r="AF23" i="3"/>
  <c r="AG23" i="3" s="1"/>
  <c r="AR23" i="3" s="1"/>
  <c r="AF49" i="3"/>
  <c r="AG49" i="3" s="1"/>
  <c r="AR49" i="3" s="1"/>
  <c r="AF27" i="3"/>
  <c r="AG27" i="3" s="1"/>
  <c r="AH39" i="3"/>
  <c r="G17" i="8"/>
  <c r="G17" i="4" s="1"/>
  <c r="AF64" i="3"/>
  <c r="AG64" i="3" s="1"/>
  <c r="AR64" i="3" s="1"/>
  <c r="AF54" i="3"/>
  <c r="AG54" i="3" s="1"/>
  <c r="AF33" i="3"/>
  <c r="AG33" i="3" s="1"/>
  <c r="AR33" i="3" s="1"/>
  <c r="AF58" i="3"/>
  <c r="AG58" i="3" s="1"/>
  <c r="AR58" i="3" s="1"/>
  <c r="AM22" i="3"/>
  <c r="AN41" i="3"/>
  <c r="AP41" i="3" s="1"/>
  <c r="AO7" i="3"/>
  <c r="AQ7" i="3" s="1"/>
  <c r="AL48" i="3"/>
  <c r="AL30" i="3"/>
  <c r="AO29" i="3"/>
  <c r="AQ29" i="3" s="1"/>
  <c r="AO41" i="3"/>
  <c r="AQ41" i="3" s="1"/>
  <c r="AL37" i="3"/>
  <c r="AN37" i="3" s="1"/>
  <c r="AP37" i="3" s="1"/>
  <c r="AM26" i="3"/>
  <c r="AN65" i="3"/>
  <c r="AP65" i="3" s="1"/>
  <c r="AN40" i="3"/>
  <c r="AP40" i="3" s="1"/>
  <c r="AO22" i="3"/>
  <c r="AQ22" i="3" s="1"/>
  <c r="AL33" i="3"/>
  <c r="AH6" i="3"/>
  <c r="AF6" i="3" s="1"/>
  <c r="AG6" i="3" s="1"/>
  <c r="AL6" i="3"/>
  <c r="J7" i="8" l="1"/>
  <c r="J7" i="4" s="1"/>
  <c r="AN53" i="3"/>
  <c r="AP53" i="3" s="1"/>
  <c r="AT53" i="3" s="1"/>
  <c r="AM34" i="3"/>
  <c r="G13" i="8"/>
  <c r="G13" i="4" s="1"/>
  <c r="AM37" i="3"/>
  <c r="AM20" i="3"/>
  <c r="AJ14" i="3"/>
  <c r="I12" i="8"/>
  <c r="I12" i="4" s="1"/>
  <c r="AH51" i="3"/>
  <c r="AF51" i="3" s="1"/>
  <c r="H22" i="8"/>
  <c r="H22" i="4" s="1"/>
  <c r="AM29" i="3"/>
  <c r="J13" i="8" s="1"/>
  <c r="J13" i="4" s="1"/>
  <c r="AL22" i="3"/>
  <c r="AN22" i="3" s="1"/>
  <c r="AP22" i="3" s="1"/>
  <c r="AT22" i="3" s="1"/>
  <c r="AM50" i="3"/>
  <c r="J20" i="8" s="1"/>
  <c r="J20" i="4" s="1"/>
  <c r="AS46" i="3"/>
  <c r="AT46" i="3"/>
  <c r="G16" i="8"/>
  <c r="G16" i="4" s="1"/>
  <c r="AL43" i="3"/>
  <c r="AN43" i="3" s="1"/>
  <c r="AP43" i="3" s="1"/>
  <c r="AS43" i="3" s="1"/>
  <c r="AO37" i="3"/>
  <c r="AQ37" i="3" s="1"/>
  <c r="AL50" i="3"/>
  <c r="AN50" i="3" s="1"/>
  <c r="AP50" i="3" s="1"/>
  <c r="AT50" i="3" s="1"/>
  <c r="M25" i="8"/>
  <c r="M25" i="4" s="1"/>
  <c r="AO13" i="3"/>
  <c r="AQ13" i="3" s="1"/>
  <c r="G8" i="8"/>
  <c r="G8" i="4" s="1"/>
  <c r="AM6" i="3"/>
  <c r="AM7" i="3"/>
  <c r="M8" i="8"/>
  <c r="M8" i="4" s="1"/>
  <c r="G9" i="8"/>
  <c r="G9" i="4" s="1"/>
  <c r="M19" i="8"/>
  <c r="M19" i="4" s="1"/>
  <c r="AN13" i="3"/>
  <c r="AP13" i="3" s="1"/>
  <c r="AS13" i="3" s="1"/>
  <c r="AN17" i="3"/>
  <c r="AP17" i="3" s="1"/>
  <c r="AS17" i="3" s="1"/>
  <c r="M15" i="8"/>
  <c r="M15" i="4" s="1"/>
  <c r="AL9" i="3"/>
  <c r="AM35" i="3"/>
  <c r="M20" i="8"/>
  <c r="M20" i="4" s="1"/>
  <c r="M18" i="8"/>
  <c r="M18" i="4" s="1"/>
  <c r="M24" i="8"/>
  <c r="M24" i="4" s="1"/>
  <c r="AL63" i="3"/>
  <c r="F22" i="8"/>
  <c r="F22" i="4" s="1"/>
  <c r="AR54" i="3"/>
  <c r="M22" i="8" s="1"/>
  <c r="M22" i="4" s="1"/>
  <c r="AM41" i="3"/>
  <c r="AJ11" i="3"/>
  <c r="H7" i="8" s="1"/>
  <c r="H7" i="4" s="1"/>
  <c r="F12" i="8"/>
  <c r="F12" i="4" s="1"/>
  <c r="AR24" i="3"/>
  <c r="M12" i="8" s="1"/>
  <c r="M12" i="4" s="1"/>
  <c r="F13" i="8"/>
  <c r="F13" i="4" s="1"/>
  <c r="AR27" i="3"/>
  <c r="M13" i="8" s="1"/>
  <c r="M13" i="4" s="1"/>
  <c r="G10" i="8"/>
  <c r="G10" i="4" s="1"/>
  <c r="M23" i="8"/>
  <c r="M23" i="4" s="1"/>
  <c r="J18" i="8"/>
  <c r="J18" i="4" s="1"/>
  <c r="AL7" i="3"/>
  <c r="AN7" i="3" s="1"/>
  <c r="AP7" i="3" s="1"/>
  <c r="AS7" i="3" s="1"/>
  <c r="F6" i="8"/>
  <c r="F6" i="4" s="1"/>
  <c r="AR6" i="3"/>
  <c r="M6" i="8" s="1"/>
  <c r="M6" i="4" s="1"/>
  <c r="AN63" i="3"/>
  <c r="AP63" i="3" s="1"/>
  <c r="AS63" i="3" s="1"/>
  <c r="J17" i="8"/>
  <c r="J17" i="4" s="1"/>
  <c r="I9" i="8"/>
  <c r="I9" i="4" s="1"/>
  <c r="AM33" i="3"/>
  <c r="I11" i="8"/>
  <c r="I11" i="4" s="1"/>
  <c r="AN55" i="3"/>
  <c r="AP55" i="3" s="1"/>
  <c r="AS55" i="3" s="1"/>
  <c r="AS8" i="3"/>
  <c r="AS32" i="3"/>
  <c r="AM8" i="3"/>
  <c r="J6" i="8" s="1"/>
  <c r="J6" i="4" s="1"/>
  <c r="I16" i="8"/>
  <c r="I16" i="4" s="1"/>
  <c r="AO48" i="3"/>
  <c r="AQ48" i="3" s="1"/>
  <c r="AS22" i="3"/>
  <c r="G19" i="8"/>
  <c r="G19" i="4" s="1"/>
  <c r="AO53" i="3"/>
  <c r="AQ53" i="3" s="1"/>
  <c r="J9" i="8"/>
  <c r="J9" i="4" s="1"/>
  <c r="I25" i="8"/>
  <c r="I25" i="4" s="1"/>
  <c r="AM14" i="3"/>
  <c r="J8" i="8" s="1"/>
  <c r="J8" i="4" s="1"/>
  <c r="AO55" i="3"/>
  <c r="AQ55" i="3" s="1"/>
  <c r="AO43" i="3"/>
  <c r="AQ43" i="3" s="1"/>
  <c r="J23" i="8"/>
  <c r="J23" i="4" s="1"/>
  <c r="G18" i="8"/>
  <c r="G18" i="4" s="1"/>
  <c r="AL34" i="3"/>
  <c r="I15" i="8" s="1"/>
  <c r="I15" i="4" s="1"/>
  <c r="I24" i="8"/>
  <c r="I24" i="4" s="1"/>
  <c r="AN54" i="3"/>
  <c r="AP54" i="3" s="1"/>
  <c r="F8" i="8"/>
  <c r="F8" i="4" s="1"/>
  <c r="J14" i="8"/>
  <c r="J14" i="4" s="1"/>
  <c r="AT16" i="3"/>
  <c r="AL29" i="3"/>
  <c r="AN29" i="3" s="1"/>
  <c r="AP29" i="3" s="1"/>
  <c r="AS29" i="3" s="1"/>
  <c r="H8" i="8"/>
  <c r="H8" i="4" s="1"/>
  <c r="AS52" i="3"/>
  <c r="AN27" i="3"/>
  <c r="AP27" i="3" s="1"/>
  <c r="AO34" i="3"/>
  <c r="AQ34" i="3" s="1"/>
  <c r="AM19" i="3"/>
  <c r="F15" i="8"/>
  <c r="F15" i="4" s="1"/>
  <c r="AL10" i="3"/>
  <c r="AN10" i="3" s="1"/>
  <c r="AP10" i="3" s="1"/>
  <c r="AT10" i="3" s="1"/>
  <c r="AO59" i="3"/>
  <c r="AQ59" i="3" s="1"/>
  <c r="AN11" i="3"/>
  <c r="AP11" i="3" s="1"/>
  <c r="AS11" i="3" s="1"/>
  <c r="J12" i="8"/>
  <c r="J12" i="4" s="1"/>
  <c r="G7" i="8"/>
  <c r="G7" i="4" s="1"/>
  <c r="AN31" i="3"/>
  <c r="AP31" i="3" s="1"/>
  <c r="AT31" i="3" s="1"/>
  <c r="AM61" i="3"/>
  <c r="J24" i="8" s="1"/>
  <c r="J24" i="4" s="1"/>
  <c r="AO11" i="3"/>
  <c r="AQ11" i="3" s="1"/>
  <c r="E26" i="4"/>
  <c r="AL51" i="3"/>
  <c r="I21" i="8" s="1"/>
  <c r="I21" i="4" s="1"/>
  <c r="AG51" i="3"/>
  <c r="AO51" i="3"/>
  <c r="AQ51" i="3" s="1"/>
  <c r="AG21" i="3"/>
  <c r="AO21" i="3"/>
  <c r="AQ21" i="3" s="1"/>
  <c r="D26" i="4"/>
  <c r="AN25" i="3"/>
  <c r="AP25" i="3" s="1"/>
  <c r="AS25" i="3" s="1"/>
  <c r="AO64" i="3"/>
  <c r="AQ64" i="3" s="1"/>
  <c r="AO23" i="3"/>
  <c r="AQ23" i="3" s="1"/>
  <c r="AL19" i="3"/>
  <c r="I10" i="8" s="1"/>
  <c r="I10" i="4" s="1"/>
  <c r="AN14" i="3"/>
  <c r="AP14" i="3" s="1"/>
  <c r="AO49" i="3"/>
  <c r="AQ49" i="3" s="1"/>
  <c r="AT26" i="3"/>
  <c r="J22" i="8"/>
  <c r="J22" i="4" s="1"/>
  <c r="AL47" i="3"/>
  <c r="I19" i="8" s="1"/>
  <c r="I19" i="4" s="1"/>
  <c r="AM47" i="3"/>
  <c r="J19" i="8" s="1"/>
  <c r="J19" i="4" s="1"/>
  <c r="AL58" i="3"/>
  <c r="I23" i="8" s="1"/>
  <c r="I23" i="4" s="1"/>
  <c r="AO14" i="3"/>
  <c r="AQ14" i="3" s="1"/>
  <c r="J25" i="8"/>
  <c r="J25" i="4" s="1"/>
  <c r="I22" i="8"/>
  <c r="I22" i="4" s="1"/>
  <c r="AO31" i="3"/>
  <c r="AQ31" i="3" s="1"/>
  <c r="AN64" i="3"/>
  <c r="AP64" i="3" s="1"/>
  <c r="AN12" i="3"/>
  <c r="AP12" i="3" s="1"/>
  <c r="AT12" i="3" s="1"/>
  <c r="AO45" i="3"/>
  <c r="AQ45" i="3" s="1"/>
  <c r="AN38" i="3"/>
  <c r="AP38" i="3" s="1"/>
  <c r="AT38" i="3" s="1"/>
  <c r="AN59" i="3"/>
  <c r="AP59" i="3" s="1"/>
  <c r="I14" i="8"/>
  <c r="I14" i="4" s="1"/>
  <c r="F23" i="8"/>
  <c r="F23" i="4" s="1"/>
  <c r="J11" i="8"/>
  <c r="J11" i="4" s="1"/>
  <c r="AM36" i="3"/>
  <c r="J16" i="8" s="1"/>
  <c r="J16" i="4" s="1"/>
  <c r="AO57" i="3"/>
  <c r="AQ57" i="3" s="1"/>
  <c r="AO27" i="3"/>
  <c r="AQ27" i="3" s="1"/>
  <c r="L13" i="8" s="1"/>
  <c r="L13" i="4" s="1"/>
  <c r="AO12" i="3"/>
  <c r="AQ12" i="3" s="1"/>
  <c r="B26" i="4"/>
  <c r="AN45" i="3"/>
  <c r="AP45" i="3" s="1"/>
  <c r="AO47" i="3"/>
  <c r="AQ47" i="3" s="1"/>
  <c r="AO38" i="3"/>
  <c r="AQ38" i="3" s="1"/>
  <c r="AO63" i="3"/>
  <c r="AQ63" i="3" s="1"/>
  <c r="I8" i="8"/>
  <c r="I8" i="4" s="1"/>
  <c r="AN57" i="3"/>
  <c r="AP57" i="3" s="1"/>
  <c r="AF15" i="3"/>
  <c r="AG15" i="3" s="1"/>
  <c r="AT27" i="3"/>
  <c r="AF30" i="3"/>
  <c r="AG30" i="3" s="1"/>
  <c r="AT28" i="3"/>
  <c r="AS28" i="3"/>
  <c r="AT11" i="3"/>
  <c r="AF39" i="3"/>
  <c r="AG39" i="3" s="1"/>
  <c r="I18" i="8"/>
  <c r="I18" i="4" s="1"/>
  <c r="F24" i="8"/>
  <c r="F24" i="4" s="1"/>
  <c r="AN48" i="3"/>
  <c r="AP48" i="3" s="1"/>
  <c r="AN24" i="3"/>
  <c r="AP24" i="3" s="1"/>
  <c r="AN44" i="3"/>
  <c r="AP44" i="3" s="1"/>
  <c r="AO33" i="3"/>
  <c r="AQ33" i="3" s="1"/>
  <c r="AO54" i="3"/>
  <c r="AQ54" i="3" s="1"/>
  <c r="AN20" i="3"/>
  <c r="AP20" i="3" s="1"/>
  <c r="AN49" i="3"/>
  <c r="AP49" i="3" s="1"/>
  <c r="AN23" i="3"/>
  <c r="AP23" i="3" s="1"/>
  <c r="F20" i="8"/>
  <c r="F20" i="4" s="1"/>
  <c r="AO24" i="3"/>
  <c r="AQ24" i="3" s="1"/>
  <c r="L12" i="8" s="1"/>
  <c r="L12" i="4" s="1"/>
  <c r="AN21" i="3"/>
  <c r="AP21" i="3" s="1"/>
  <c r="J21" i="8"/>
  <c r="J21" i="4" s="1"/>
  <c r="AO42" i="3"/>
  <c r="AQ42" i="3" s="1"/>
  <c r="F19" i="8"/>
  <c r="F19" i="4" s="1"/>
  <c r="F25" i="8"/>
  <c r="F25" i="4" s="1"/>
  <c r="AN60" i="3"/>
  <c r="AP60" i="3" s="1"/>
  <c r="AS40" i="3"/>
  <c r="AT40" i="3"/>
  <c r="AT56" i="3"/>
  <c r="AS56" i="3"/>
  <c r="AF18" i="3"/>
  <c r="AG18" i="3" s="1"/>
  <c r="AF9" i="3"/>
  <c r="AG9" i="3" s="1"/>
  <c r="AS65" i="3"/>
  <c r="AT65" i="3"/>
  <c r="AT37" i="3"/>
  <c r="AS37" i="3"/>
  <c r="AT41" i="3"/>
  <c r="AS41" i="3"/>
  <c r="AT35" i="3"/>
  <c r="AS35" i="3"/>
  <c r="AF36" i="3"/>
  <c r="AG36" i="3" s="1"/>
  <c r="AO61" i="3"/>
  <c r="AQ61" i="3" s="1"/>
  <c r="F18" i="8"/>
  <c r="F18" i="4" s="1"/>
  <c r="AO58" i="3"/>
  <c r="AQ58" i="3" s="1"/>
  <c r="AN33" i="3"/>
  <c r="AP33" i="3" s="1"/>
  <c r="AO20" i="3"/>
  <c r="AQ20" i="3" s="1"/>
  <c r="AN61" i="3"/>
  <c r="AP61" i="3" s="1"/>
  <c r="AO19" i="3"/>
  <c r="AQ19" i="3" s="1"/>
  <c r="AO44" i="3"/>
  <c r="AQ44" i="3" s="1"/>
  <c r="AN42" i="3"/>
  <c r="AP42" i="3" s="1"/>
  <c r="AO60" i="3"/>
  <c r="AQ60" i="3" s="1"/>
  <c r="AO6" i="3"/>
  <c r="AQ6" i="3" s="1"/>
  <c r="L6" i="8" s="1"/>
  <c r="L6" i="4" s="1"/>
  <c r="AN6" i="3"/>
  <c r="AP6" i="3" s="1"/>
  <c r="L22" i="8" l="1"/>
  <c r="L22" i="4" s="1"/>
  <c r="AT55" i="3"/>
  <c r="AT17" i="3"/>
  <c r="AS53" i="3"/>
  <c r="J10" i="8"/>
  <c r="J10" i="4" s="1"/>
  <c r="L21" i="8"/>
  <c r="L21" i="4" s="1"/>
  <c r="K22" i="8"/>
  <c r="K22" i="4" s="1"/>
  <c r="AT13" i="3"/>
  <c r="AS10" i="3"/>
  <c r="AS50" i="3"/>
  <c r="L15" i="8"/>
  <c r="L15" i="4" s="1"/>
  <c r="J15" i="8"/>
  <c r="J15" i="4" s="1"/>
  <c r="I20" i="8"/>
  <c r="I20" i="4" s="1"/>
  <c r="F17" i="8"/>
  <c r="F17" i="4" s="1"/>
  <c r="AR39" i="3"/>
  <c r="M17" i="8" s="1"/>
  <c r="M17" i="4" s="1"/>
  <c r="F21" i="8"/>
  <c r="F21" i="4" s="1"/>
  <c r="AR51" i="3"/>
  <c r="M21" i="8" s="1"/>
  <c r="M21" i="4" s="1"/>
  <c r="F10" i="8"/>
  <c r="F10" i="4" s="1"/>
  <c r="AR18" i="3"/>
  <c r="M10" i="8" s="1"/>
  <c r="M10" i="4" s="1"/>
  <c r="F9" i="8"/>
  <c r="F9" i="4" s="1"/>
  <c r="AR15" i="3"/>
  <c r="M9" i="8" s="1"/>
  <c r="M9" i="4" s="1"/>
  <c r="F7" i="8"/>
  <c r="F7" i="4" s="1"/>
  <c r="AR9" i="3"/>
  <c r="M7" i="8" s="1"/>
  <c r="M7" i="4" s="1"/>
  <c r="F11" i="8"/>
  <c r="F11" i="4" s="1"/>
  <c r="AR21" i="3"/>
  <c r="M11" i="8" s="1"/>
  <c r="M11" i="4" s="1"/>
  <c r="F16" i="8"/>
  <c r="F16" i="4" s="1"/>
  <c r="AR36" i="3"/>
  <c r="M16" i="8" s="1"/>
  <c r="M16" i="4" s="1"/>
  <c r="F14" i="8"/>
  <c r="F14" i="4" s="1"/>
  <c r="AR30" i="3"/>
  <c r="M14" i="8" s="1"/>
  <c r="M14" i="4" s="1"/>
  <c r="H26" i="4"/>
  <c r="AT7" i="3"/>
  <c r="I6" i="8"/>
  <c r="I6" i="4" s="1"/>
  <c r="AT63" i="3"/>
  <c r="AS31" i="3"/>
  <c r="K25" i="8"/>
  <c r="K25" i="4" s="1"/>
  <c r="AS54" i="3"/>
  <c r="N22" i="8" s="1"/>
  <c r="N22" i="4" s="1"/>
  <c r="L25" i="8"/>
  <c r="L25" i="4" s="1"/>
  <c r="AN34" i="3"/>
  <c r="AP34" i="3" s="1"/>
  <c r="AS34" i="3" s="1"/>
  <c r="G26" i="4"/>
  <c r="K13" i="8"/>
  <c r="K13" i="4" s="1"/>
  <c r="AT43" i="3"/>
  <c r="L20" i="8"/>
  <c r="L20" i="4" s="1"/>
  <c r="L24" i="8"/>
  <c r="L24" i="4" s="1"/>
  <c r="AT29" i="3"/>
  <c r="AT64" i="3"/>
  <c r="O25" i="8" s="1"/>
  <c r="O25" i="4" s="1"/>
  <c r="AN47" i="3"/>
  <c r="AP47" i="3" s="1"/>
  <c r="K19" i="8" s="1"/>
  <c r="K19" i="4" s="1"/>
  <c r="AT54" i="3"/>
  <c r="L11" i="8"/>
  <c r="L11" i="4" s="1"/>
  <c r="I7" i="8"/>
  <c r="I7" i="4" s="1"/>
  <c r="AS27" i="3"/>
  <c r="N13" i="8" s="1"/>
  <c r="N13" i="4" s="1"/>
  <c r="AN19" i="3"/>
  <c r="AP19" i="3" s="1"/>
  <c r="AS19" i="3" s="1"/>
  <c r="I13" i="8"/>
  <c r="I13" i="4" s="1"/>
  <c r="AT25" i="3"/>
  <c r="AN51" i="3"/>
  <c r="AP51" i="3" s="1"/>
  <c r="AS51" i="3" s="1"/>
  <c r="N21" i="8" s="1"/>
  <c r="N21" i="4" s="1"/>
  <c r="AS38" i="3"/>
  <c r="AS45" i="3"/>
  <c r="AS64" i="3"/>
  <c r="N25" i="8" s="1"/>
  <c r="N25" i="4" s="1"/>
  <c r="L19" i="8"/>
  <c r="L19" i="4" s="1"/>
  <c r="AS14" i="3"/>
  <c r="AT14" i="3"/>
  <c r="O8" i="8" s="1"/>
  <c r="O8" i="4" s="1"/>
  <c r="AT45" i="3"/>
  <c r="K8" i="8"/>
  <c r="K8" i="4" s="1"/>
  <c r="L23" i="8"/>
  <c r="L23" i="4" s="1"/>
  <c r="AN58" i="3"/>
  <c r="AP58" i="3" s="1"/>
  <c r="AT58" i="3" s="1"/>
  <c r="L8" i="8"/>
  <c r="L8" i="4" s="1"/>
  <c r="AT59" i="3"/>
  <c r="AS59" i="3"/>
  <c r="AN9" i="3"/>
  <c r="AP9" i="3" s="1"/>
  <c r="AS9" i="3" s="1"/>
  <c r="N7" i="8" s="1"/>
  <c r="N7" i="4" s="1"/>
  <c r="AS57" i="3"/>
  <c r="AT57" i="3"/>
  <c r="AO18" i="3"/>
  <c r="AQ18" i="3" s="1"/>
  <c r="L10" i="8" s="1"/>
  <c r="L10" i="4" s="1"/>
  <c r="AS12" i="3"/>
  <c r="K12" i="8"/>
  <c r="K12" i="4" s="1"/>
  <c r="AT24" i="3"/>
  <c r="AS24" i="3"/>
  <c r="N12" i="8" s="1"/>
  <c r="N12" i="4" s="1"/>
  <c r="AT33" i="3"/>
  <c r="AS33" i="3"/>
  <c r="AT20" i="3"/>
  <c r="AS20" i="3"/>
  <c r="AS48" i="3"/>
  <c r="K20" i="8"/>
  <c r="K20" i="4" s="1"/>
  <c r="AT48" i="3"/>
  <c r="AN36" i="3"/>
  <c r="AP36" i="3" s="1"/>
  <c r="AO9" i="3"/>
  <c r="AQ9" i="3" s="1"/>
  <c r="L7" i="8" s="1"/>
  <c r="L7" i="4" s="1"/>
  <c r="AN18" i="3"/>
  <c r="AP18" i="3" s="1"/>
  <c r="L18" i="8"/>
  <c r="L18" i="4" s="1"/>
  <c r="AN30" i="3"/>
  <c r="AP30" i="3" s="1"/>
  <c r="AN15" i="3"/>
  <c r="AP15" i="3" s="1"/>
  <c r="AT49" i="3"/>
  <c r="AS49" i="3"/>
  <c r="AT42" i="3"/>
  <c r="K18" i="8"/>
  <c r="K18" i="4" s="1"/>
  <c r="AS42" i="3"/>
  <c r="AS61" i="3"/>
  <c r="AT61" i="3"/>
  <c r="AT21" i="3"/>
  <c r="AS21" i="3"/>
  <c r="K11" i="8"/>
  <c r="K11" i="4" s="1"/>
  <c r="AS23" i="3"/>
  <c r="AT23" i="3"/>
  <c r="AT60" i="3"/>
  <c r="AS60" i="3"/>
  <c r="K24" i="8"/>
  <c r="K24" i="4" s="1"/>
  <c r="AS44" i="3"/>
  <c r="AT44" i="3"/>
  <c r="AO39" i="3"/>
  <c r="AQ39" i="3" s="1"/>
  <c r="L17" i="8" s="1"/>
  <c r="L17" i="4" s="1"/>
  <c r="O13" i="8"/>
  <c r="O13" i="4" s="1"/>
  <c r="AO36" i="3"/>
  <c r="AQ36" i="3" s="1"/>
  <c r="L16" i="8" s="1"/>
  <c r="L16" i="4" s="1"/>
  <c r="AN39" i="3"/>
  <c r="AP39" i="3" s="1"/>
  <c r="AO30" i="3"/>
  <c r="AQ30" i="3" s="1"/>
  <c r="L14" i="8" s="1"/>
  <c r="L14" i="4" s="1"/>
  <c r="AO15" i="3"/>
  <c r="AQ15" i="3" s="1"/>
  <c r="L9" i="8" s="1"/>
  <c r="L9" i="4" s="1"/>
  <c r="AT6" i="3"/>
  <c r="K6" i="8"/>
  <c r="K6" i="4" s="1"/>
  <c r="AS6" i="3"/>
  <c r="N6" i="8" s="1"/>
  <c r="N6" i="4" s="1"/>
  <c r="J26" i="4" l="1"/>
  <c r="K15" i="8"/>
  <c r="K15" i="4" s="1"/>
  <c r="O22" i="8"/>
  <c r="O22" i="4" s="1"/>
  <c r="M26" i="4"/>
  <c r="F26" i="4"/>
  <c r="N15" i="8"/>
  <c r="N15" i="4" s="1"/>
  <c r="AT34" i="3"/>
  <c r="O15" i="8" s="1"/>
  <c r="O15" i="4" s="1"/>
  <c r="O6" i="8"/>
  <c r="O6" i="4" s="1"/>
  <c r="AS58" i="3"/>
  <c r="N23" i="8" s="1"/>
  <c r="N23" i="4" s="1"/>
  <c r="I26" i="4"/>
  <c r="O12" i="8"/>
  <c r="O12" i="4" s="1"/>
  <c r="AT47" i="3"/>
  <c r="O19" i="8" s="1"/>
  <c r="O19" i="4" s="1"/>
  <c r="AS47" i="3"/>
  <c r="N19" i="8" s="1"/>
  <c r="N19" i="4" s="1"/>
  <c r="AT19" i="3"/>
  <c r="AT51" i="3"/>
  <c r="O21" i="8" s="1"/>
  <c r="O21" i="4" s="1"/>
  <c r="K21" i="8"/>
  <c r="K21" i="4" s="1"/>
  <c r="K7" i="8"/>
  <c r="K7" i="4" s="1"/>
  <c r="O23" i="8"/>
  <c r="O23" i="4" s="1"/>
  <c r="K23" i="8"/>
  <c r="K23" i="4" s="1"/>
  <c r="AT9" i="3"/>
  <c r="O7" i="8" s="1"/>
  <c r="O7" i="4" s="1"/>
  <c r="N8" i="8"/>
  <c r="N8" i="4" s="1"/>
  <c r="N24" i="8"/>
  <c r="N24" i="4" s="1"/>
  <c r="O18" i="8"/>
  <c r="O18" i="4" s="1"/>
  <c r="L26" i="4"/>
  <c r="N20" i="8"/>
  <c r="N20" i="4" s="1"/>
  <c r="K9" i="8"/>
  <c r="K9" i="4" s="1"/>
  <c r="AT15" i="3"/>
  <c r="O9" i="8" s="1"/>
  <c r="O9" i="4" s="1"/>
  <c r="AS15" i="3"/>
  <c r="N9" i="8" s="1"/>
  <c r="N9" i="4" s="1"/>
  <c r="AS39" i="3"/>
  <c r="N17" i="8" s="1"/>
  <c r="N17" i="4" s="1"/>
  <c r="K17" i="8"/>
  <c r="K17" i="4" s="1"/>
  <c r="AT39" i="3"/>
  <c r="O17" i="8" s="1"/>
  <c r="O17" i="4" s="1"/>
  <c r="K16" i="8"/>
  <c r="K16" i="4" s="1"/>
  <c r="AT36" i="3"/>
  <c r="O16" i="8" s="1"/>
  <c r="O16" i="4" s="1"/>
  <c r="AS36" i="3"/>
  <c r="N16" i="8" s="1"/>
  <c r="N16" i="4" s="1"/>
  <c r="O24" i="8"/>
  <c r="O24" i="4" s="1"/>
  <c r="O11" i="8"/>
  <c r="O11" i="4" s="1"/>
  <c r="AS30" i="3"/>
  <c r="N14" i="8" s="1"/>
  <c r="N14" i="4" s="1"/>
  <c r="K14" i="8"/>
  <c r="K14" i="4" s="1"/>
  <c r="AT30" i="3"/>
  <c r="O14" i="8" s="1"/>
  <c r="O14" i="4" s="1"/>
  <c r="K10" i="8"/>
  <c r="K10" i="4" s="1"/>
  <c r="AT18" i="3"/>
  <c r="AS18" i="3"/>
  <c r="N10" i="8" s="1"/>
  <c r="N10" i="4" s="1"/>
  <c r="N11" i="8"/>
  <c r="N11" i="4" s="1"/>
  <c r="N18" i="8"/>
  <c r="N18" i="4" s="1"/>
  <c r="O20" i="8"/>
  <c r="O20" i="4" s="1"/>
  <c r="O10" i="8" l="1"/>
  <c r="O10" i="4" s="1"/>
  <c r="B6" i="6" s="1"/>
  <c r="B7" i="6" s="1"/>
  <c r="G5" i="6"/>
  <c r="G4" i="6" s="1"/>
  <c r="N26" i="4"/>
  <c r="C4" i="6" s="1"/>
  <c r="K26" i="4"/>
  <c r="B5" i="6"/>
  <c r="B4" i="6" s="1"/>
  <c r="G6" i="6"/>
  <c r="G7" i="6" s="1"/>
  <c r="O26" i="4" l="1"/>
  <c r="H4" i="6" s="1"/>
  <c r="C6" i="6"/>
  <c r="C7" i="6"/>
  <c r="C5" i="6"/>
  <c r="H5" i="6" l="1"/>
  <c r="H6" i="6"/>
  <c r="H7" i="6"/>
</calcChain>
</file>

<file path=xl/sharedStrings.xml><?xml version="1.0" encoding="utf-8"?>
<sst xmlns="http://schemas.openxmlformats.org/spreadsheetml/2006/main" count="257" uniqueCount="108">
  <si>
    <t>Informace o odběru</t>
  </si>
  <si>
    <t>Místo odběru:</t>
  </si>
  <si>
    <t>Datum odběru:</t>
  </si>
  <si>
    <t>Odebíral:</t>
  </si>
  <si>
    <t>0,79</t>
  </si>
  <si>
    <t>Hybrid</t>
  </si>
  <si>
    <t>Vzorky</t>
  </si>
  <si>
    <t>Počet rostlin na ha</t>
  </si>
  <si>
    <t>Hmotnost 10 ks rostlin</t>
  </si>
  <si>
    <t>Sušina</t>
  </si>
  <si>
    <t>Obsah v zelené hmotě</t>
  </si>
  <si>
    <t>Stravitelnost zelené hmoty</t>
  </si>
  <si>
    <t>NEL</t>
  </si>
  <si>
    <t>CR</t>
  </si>
  <si>
    <t>Klas</t>
  </si>
  <si>
    <t>Zelená hmota</t>
  </si>
  <si>
    <t>Vláknina</t>
  </si>
  <si>
    <t>NDF</t>
  </si>
  <si>
    <t>OH</t>
  </si>
  <si>
    <t>SNDF</t>
  </si>
  <si>
    <t>SOH</t>
  </si>
  <si>
    <t>aktuální</t>
  </si>
  <si>
    <t>kg</t>
  </si>
  <si>
    <t>%</t>
  </si>
  <si>
    <t>MJ.kg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</si>
  <si>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</si>
  <si>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</si>
  <si>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</si>
  <si>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</si>
  <si>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</si>
  <si>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</si>
  <si>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</si>
  <si>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</si>
  <si>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</si>
  <si>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</si>
  <si>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</si>
  <si>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</si>
  <si>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</si>
  <si>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</si>
  <si>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</si>
  <si>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</si>
  <si>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</si>
  <si>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Sušina ve hmotě</t>
  </si>
  <si>
    <t>Výnos sušiny</t>
  </si>
  <si>
    <t>Obsah škrobu v sušině CR</t>
  </si>
  <si>
    <t>Podíl sušiny klasu ze sušiny CR</t>
  </si>
  <si>
    <t>Obsah v CR</t>
  </si>
  <si>
    <t>Stravitelnost v CR</t>
  </si>
  <si>
    <t>Produkce mléka</t>
  </si>
  <si>
    <t>g</t>
  </si>
  <si>
    <t>t.ha</t>
  </si>
  <si>
    <t>kg.ha tis.</t>
  </si>
  <si>
    <t>kg.t. Suš.</t>
  </si>
  <si>
    <t>Průměr</t>
  </si>
  <si>
    <t>N-látky</t>
  </si>
  <si>
    <t>Tuk</t>
  </si>
  <si>
    <t>BNLV</t>
  </si>
  <si>
    <t>Popel</t>
  </si>
  <si>
    <t>Organická hmota</t>
  </si>
  <si>
    <t>Krmivo</t>
  </si>
  <si>
    <t>g/kg</t>
  </si>
  <si>
    <t>Stravitelnost</t>
  </si>
  <si>
    <t>-</t>
  </si>
  <si>
    <t>Stráveno</t>
  </si>
  <si>
    <t>Koef. strav. CR</t>
  </si>
  <si>
    <t>EkvBE</t>
  </si>
  <si>
    <t>MJ/g</t>
  </si>
  <si>
    <t>Brutto E.</t>
  </si>
  <si>
    <t>MJ</t>
  </si>
  <si>
    <t>BE</t>
  </si>
  <si>
    <t>ME</t>
  </si>
  <si>
    <t>EkvME</t>
  </si>
  <si>
    <t>Klas (Zrno)</t>
  </si>
  <si>
    <t>Obsah vlákniny CR se stanovi pro každý hybrid</t>
  </si>
  <si>
    <t>Stravitelnost vlákniny je stravitelmnost NDF CR pro každy hybrid nebo 0,69</t>
  </si>
  <si>
    <t>q</t>
  </si>
  <si>
    <t>Tabulkové hodnoty pro výpočet NEL</t>
  </si>
  <si>
    <t>Obsah (g.kg)</t>
  </si>
  <si>
    <t>BNVL</t>
  </si>
  <si>
    <t>Koeficienty pro výpočet energií</t>
  </si>
  <si>
    <t>BE (MJ.g)</t>
  </si>
  <si>
    <t>ME (MJ.g)</t>
  </si>
  <si>
    <t>Org. hmota</t>
  </si>
  <si>
    <t>Korekce</t>
  </si>
  <si>
    <t>Tyto hodnoty se použijí u všech hybridů. Nelze u nich zadat analyzovanou hodnotu.</t>
  </si>
  <si>
    <t>Energie</t>
  </si>
  <si>
    <t>Je potřeba odečíst ještě vlákninu, která je stanovena pro každý hybrid zvlášť.</t>
  </si>
  <si>
    <t>ME tab.</t>
  </si>
  <si>
    <t>Celkem</t>
  </si>
  <si>
    <t>zavisí na hybridu</t>
  </si>
  <si>
    <t>tab.</t>
  </si>
  <si>
    <t>tis.</t>
  </si>
  <si>
    <t>Tento list slouží k vygenerovaní průměru v grafu Produkce mléka.</t>
  </si>
  <si>
    <t>Průměr produkce mléka na hektar</t>
  </si>
  <si>
    <t>Průměr produkce mléka na t.suš</t>
  </si>
  <si>
    <t>Min - graf</t>
  </si>
  <si>
    <t>Min (hybrid)</t>
  </si>
  <si>
    <t>Max (hybrid)</t>
  </si>
  <si>
    <t>Max - graf</t>
  </si>
  <si>
    <t>Skok</t>
  </si>
  <si>
    <t>H1</t>
  </si>
  <si>
    <t>H3</t>
  </si>
  <si>
    <t>H2</t>
  </si>
  <si>
    <t>Škrob</t>
  </si>
  <si>
    <r>
      <t>Stravitelnost v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>zelené hmotě</t>
    </r>
  </si>
  <si>
    <r>
      <t>Obsah škrobu v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>sušině zrna</t>
    </r>
  </si>
  <si>
    <t>Produkce metanu</t>
  </si>
  <si>
    <t>l.kg suš.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</si>
</sst>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"/>
  </numFmts>
  <fonts count="4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50"/>
        <bgColor indexed="55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ont="1" applyBorder="1"/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2" fontId="0" fillId="0" borderId="0" xfId="0" applyNumberFormat="1"/>
    <xf numFmtId="49" fontId="0" fillId="0" borderId="11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2" fontId="0" fillId="0" borderId="9" xfId="0" applyNumberFormat="1" applyBorder="1" applyAlignment="1" applyProtection="1">
      <alignment horizontal="center" vertical="center"/>
      <protection hidden="1"/>
    </xf>
    <xf numFmtId="2" fontId="0" fillId="0" borderId="19" xfId="0" applyNumberFormat="1" applyBorder="1" applyAlignment="1" applyProtection="1">
      <alignment horizontal="center" vertical="center"/>
      <protection hidden="1"/>
    </xf>
    <xf numFmtId="2" fontId="0" fillId="0" borderId="20" xfId="0" applyNumberForma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2" fontId="0" fillId="0" borderId="21" xfId="0" applyNumberFormat="1" applyBorder="1" applyAlignment="1" applyProtection="1">
      <alignment horizontal="center" vertical="center"/>
      <protection hidden="1"/>
    </xf>
    <xf numFmtId="2" fontId="0" fillId="0" borderId="10" xfId="0" applyNumberFormat="1" applyBorder="1" applyAlignment="1" applyProtection="1">
      <alignment horizontal="center" vertical="center"/>
      <protection hidden="1"/>
    </xf>
    <xf numFmtId="2" fontId="0" fillId="0" borderId="22" xfId="0" applyNumberFormat="1" applyBorder="1" applyAlignment="1" applyProtection="1">
      <alignment horizontal="center" vertical="center"/>
      <protection hidden="1"/>
    </xf>
    <xf numFmtId="2" fontId="0" fillId="0" borderId="23" xfId="0" applyNumberForma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2" fontId="0" fillId="0" borderId="24" xfId="0" applyNumberFormat="1" applyBorder="1" applyAlignment="1" applyProtection="1">
      <alignment horizontal="center" vertical="center"/>
      <protection hidden="1"/>
    </xf>
    <xf numFmtId="2" fontId="0" fillId="0" borderId="11" xfId="0" applyNumberFormat="1" applyBorder="1" applyAlignment="1" applyProtection="1">
      <alignment horizontal="center" vertical="center"/>
      <protection hidden="1"/>
    </xf>
    <xf numFmtId="2" fontId="0" fillId="0" borderId="15" xfId="0" applyNumberFormat="1" applyBorder="1" applyAlignment="1" applyProtection="1">
      <alignment horizontal="center" vertical="center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2" fontId="2" fillId="0" borderId="13" xfId="0" applyNumberFormat="1" applyFont="1" applyBorder="1" applyAlignment="1" applyProtection="1">
      <alignment horizontal="center" vertical="center"/>
      <protection hidden="1"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/>
    <xf numFmtId="0" fontId="2" fillId="0" borderId="0" xfId="0" applyFont="1" applyBorder="1"/>
    <xf numFmtId="49" fontId="0" fillId="0" borderId="16" xfId="0" applyNumberFormat="1" applyBorder="1" applyAlignment="1" applyProtection="1">
      <alignment horizontal="center"/>
      <protection locked="0"/>
    </xf>
    <xf numFmtId="14" fontId="0" fillId="0" borderId="16" xfId="0" applyNumberFormat="1" applyBorder="1" applyAlignment="1" applyProtection="1">
      <alignment horizontal="center" vertical="top"/>
      <protection locked="0"/>
    </xf>
    <xf numFmtId="2" fontId="0" fillId="0" borderId="16" xfId="0" applyNumberFormat="1" applyFon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 horizontal="center" vertical="top"/>
      <protection locked="0"/>
    </xf>
    <xf numFmtId="2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Protection="1"/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166" fontId="0" fillId="0" borderId="16" xfId="0" applyNumberFormat="1" applyFont="1" applyBorder="1" applyAlignment="1" applyProtection="1">
      <alignment horizontal="center"/>
    </xf>
    <xf numFmtId="166" fontId="0" fillId="0" borderId="16" xfId="0" applyNumberFormat="1" applyBorder="1" applyAlignment="1" applyProtection="1">
      <alignment horizontal="center" vertical="top"/>
    </xf>
    <xf numFmtId="166" fontId="0" fillId="0" borderId="16" xfId="0" applyNumberFormat="1" applyFont="1" applyBorder="1" applyAlignment="1" applyProtection="1">
      <alignment horizontal="center" vertical="center"/>
    </xf>
    <xf numFmtId="2" fontId="0" fillId="0" borderId="0" xfId="0" applyNumberFormat="1" applyBorder="1" applyAlignment="1" applyProtection="1">
      <alignment horizontal="center" vertical="center"/>
    </xf>
    <xf numFmtId="0" fontId="2" fillId="0" borderId="4" xfId="0" applyFont="1" applyBorder="1"/>
    <xf numFmtId="0" fontId="2" fillId="0" borderId="0" xfId="0" applyFont="1"/>
    <xf numFmtId="0" fontId="2" fillId="0" borderId="0" xfId="0" applyFont="1" applyBorder="1" applyProtection="1"/>
    <xf numFmtId="0" fontId="2" fillId="0" borderId="5" xfId="0" applyFont="1" applyBorder="1"/>
    <xf numFmtId="2" fontId="0" fillId="0" borderId="0" xfId="0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center" vertical="center"/>
    </xf>
    <xf numFmtId="2" fontId="0" fillId="0" borderId="0" xfId="0" applyNumberFormat="1" applyFont="1" applyBorder="1" applyAlignment="1" applyProtection="1">
      <alignment horizontal="center" vertical="center"/>
    </xf>
    <xf numFmtId="166" fontId="0" fillId="0" borderId="0" xfId="0" applyNumberFormat="1" applyFont="1" applyBorder="1" applyAlignment="1" applyProtection="1">
      <alignment horizontal="center" vertical="center"/>
    </xf>
    <xf numFmtId="166" fontId="0" fillId="0" borderId="0" xfId="0" applyNumberForma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/>
      <protection hidden="1"/>
    </xf>
    <xf numFmtId="49" fontId="0" fillId="0" borderId="27" xfId="0" applyNumberFormat="1" applyFont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164" fontId="0" fillId="0" borderId="27" xfId="0" applyNumberFormat="1" applyBorder="1" applyAlignment="1" applyProtection="1">
      <alignment horizontal="center" vertical="center"/>
      <protection hidden="1"/>
    </xf>
    <xf numFmtId="2" fontId="0" fillId="0" borderId="27" xfId="0" applyNumberFormat="1" applyBorder="1" applyAlignment="1" applyProtection="1">
      <alignment horizontal="center" vertical="center"/>
      <protection hidden="1"/>
    </xf>
    <xf numFmtId="1" fontId="0" fillId="0" borderId="27" xfId="0" applyNumberFormat="1" applyBorder="1" applyAlignment="1" applyProtection="1">
      <alignment horizontal="center" vertical="center"/>
      <protection hidden="1"/>
    </xf>
    <xf numFmtId="165" fontId="0" fillId="0" borderId="27" xfId="0" applyNumberForma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2" fontId="0" fillId="0" borderId="29" xfId="0" applyNumberFormat="1" applyBorder="1" applyAlignment="1" applyProtection="1">
      <alignment horizontal="center" vertical="center"/>
      <protection hidden="1"/>
    </xf>
    <xf numFmtId="2" fontId="0" fillId="0" borderId="30" xfId="0" applyNumberFormat="1" applyBorder="1" applyAlignment="1" applyProtection="1">
      <alignment horizontal="center" vertical="center"/>
      <protection hidden="1"/>
    </xf>
    <xf numFmtId="2" fontId="0" fillId="0" borderId="31" xfId="0" applyNumberForma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2" fontId="0" fillId="0" borderId="33" xfId="0" applyNumberFormat="1" applyBorder="1" applyAlignment="1" applyProtection="1">
      <alignment horizontal="center" vertical="center"/>
      <protection hidden="1"/>
    </xf>
    <xf numFmtId="2" fontId="0" fillId="0" borderId="34" xfId="0" applyNumberFormat="1" applyBorder="1" applyAlignment="1" applyProtection="1">
      <alignment horizontal="center" vertical="center"/>
      <protection hidden="1"/>
    </xf>
    <xf numFmtId="2" fontId="0" fillId="0" borderId="35" xfId="0" applyNumberForma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 wrapText="1"/>
      <protection hidden="1"/>
    </xf>
    <xf numFmtId="2" fontId="0" fillId="0" borderId="36" xfId="0" applyNumberFormat="1" applyBorder="1" applyAlignment="1" applyProtection="1">
      <alignment horizontal="center" vertical="center"/>
      <protection hidden="1"/>
    </xf>
    <xf numFmtId="2" fontId="0" fillId="0" borderId="37" xfId="0" applyNumberFormat="1" applyBorder="1" applyAlignment="1" applyProtection="1">
      <alignment horizontal="center" vertical="center"/>
      <protection hidden="1"/>
    </xf>
    <xf numFmtId="2" fontId="0" fillId="0" borderId="38" xfId="0" applyNumberFormat="1" applyBorder="1" applyAlignment="1" applyProtection="1">
      <alignment horizontal="center" vertical="center"/>
      <protection hidden="1"/>
    </xf>
    <xf numFmtId="2" fontId="0" fillId="0" borderId="39" xfId="0" applyNumberFormat="1" applyBorder="1" applyAlignment="1" applyProtection="1">
      <alignment horizontal="center" vertical="center"/>
      <protection hidden="1"/>
    </xf>
    <xf numFmtId="2" fontId="0" fillId="0" borderId="40" xfId="0" applyNumberFormat="1" applyBorder="1" applyAlignment="1" applyProtection="1">
      <alignment horizontal="center" vertical="center"/>
      <protection hidden="1"/>
    </xf>
    <xf numFmtId="2" fontId="0" fillId="0" borderId="41" xfId="0" applyNumberFormat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center" vertical="center" wrapText="1"/>
      <protection hidden="1"/>
    </xf>
    <xf numFmtId="0" fontId="0" fillId="0" borderId="43" xfId="0" applyFont="1" applyBorder="1" applyAlignment="1" applyProtection="1">
      <alignment horizontal="center" vertical="center" wrapText="1"/>
      <protection hidden="1"/>
    </xf>
    <xf numFmtId="2" fontId="0" fillId="0" borderId="44" xfId="0" applyNumberFormat="1" applyBorder="1" applyAlignment="1" applyProtection="1">
      <alignment horizontal="center" vertical="center"/>
      <protection hidden="1"/>
    </xf>
    <xf numFmtId="2" fontId="0" fillId="0" borderId="45" xfId="0" applyNumberFormat="1" applyBorder="1" applyAlignment="1" applyProtection="1">
      <alignment horizontal="center" vertical="center"/>
      <protection hidden="1"/>
    </xf>
    <xf numFmtId="2" fontId="0" fillId="0" borderId="46" xfId="0" applyNumberForma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8" xfId="0" applyFont="1" applyBorder="1" applyAlignment="1" applyProtection="1">
      <alignment horizontal="center" vertical="center"/>
      <protection hidden="1"/>
    </xf>
    <xf numFmtId="0" fontId="0" fillId="0" borderId="49" xfId="0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2" fontId="2" fillId="0" borderId="32" xfId="0" applyNumberFormat="1" applyFont="1" applyBorder="1" applyAlignment="1" applyProtection="1">
      <alignment horizontal="center" vertical="center"/>
      <protection hidden="1"/>
    </xf>
    <xf numFmtId="2" fontId="2" fillId="0" borderId="47" xfId="0" applyNumberFormat="1" applyFont="1" applyBorder="1" applyAlignment="1" applyProtection="1">
      <alignment horizontal="center" vertical="center"/>
      <protection hidden="1"/>
    </xf>
    <xf numFmtId="2" fontId="2" fillId="0" borderId="48" xfId="0" applyNumberFormat="1" applyFont="1" applyBorder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center" vertical="center"/>
      <protection hidden="1"/>
    </xf>
    <xf numFmtId="0" fontId="0" fillId="6" borderId="0" xfId="0" applyFill="1" applyProtection="1"/>
    <xf numFmtId="2" fontId="0" fillId="7" borderId="0" xfId="0" applyNumberFormat="1" applyFill="1" applyProtection="1"/>
    <xf numFmtId="0" fontId="0" fillId="4" borderId="0" xfId="0" applyFill="1" applyProtection="1">
      <protection locked="0"/>
    </xf>
    <xf numFmtId="2" fontId="0" fillId="7" borderId="0" xfId="0" applyNumberFormat="1" applyFill="1"/>
    <xf numFmtId="2" fontId="0" fillId="0" borderId="16" xfId="0" applyNumberFormat="1" applyBorder="1" applyAlignment="1" applyProtection="1">
      <alignment horizontal="center" vertical="center"/>
      <protection locked="0"/>
    </xf>
    <xf numFmtId="2" fontId="0" fillId="0" borderId="63" xfId="0" applyNumberFormat="1" applyBorder="1" applyAlignment="1" applyProtection="1">
      <alignment horizontal="center" vertical="center"/>
      <protection hidden="1"/>
    </xf>
    <xf numFmtId="2" fontId="0" fillId="0" borderId="64" xfId="0" applyNumberFormat="1" applyBorder="1" applyAlignment="1" applyProtection="1">
      <alignment horizontal="center" vertical="center"/>
      <protection hidden="1"/>
    </xf>
    <xf numFmtId="49" fontId="0" fillId="0" borderId="68" xfId="0" applyNumberFormat="1" applyBorder="1" applyAlignment="1" applyProtection="1">
      <alignment horizontal="center" vertical="center" wrapText="1"/>
      <protection hidden="1"/>
    </xf>
    <xf numFmtId="49" fontId="0" fillId="0" borderId="42" xfId="0" applyNumberFormat="1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69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70" xfId="0" applyFont="1" applyBorder="1" applyAlignment="1" applyProtection="1">
      <alignment horizontal="center" vertical="center" wrapText="1"/>
      <protection hidden="1"/>
    </xf>
    <xf numFmtId="2" fontId="0" fillId="0" borderId="8" xfId="0" applyNumberFormat="1" applyBorder="1" applyAlignment="1" applyProtection="1">
      <alignment horizontal="center" vertical="center"/>
      <protection hidden="1"/>
    </xf>
    <xf numFmtId="0" fontId="0" fillId="0" borderId="71" xfId="0" applyFont="1" applyBorder="1" applyAlignment="1" applyProtection="1">
      <alignment horizontal="center" vertical="center"/>
      <protection hidden="1"/>
    </xf>
    <xf numFmtId="0" fontId="0" fillId="0" borderId="72" xfId="0" applyFont="1" applyBorder="1" applyAlignment="1" applyProtection="1">
      <alignment horizontal="center" vertical="center"/>
      <protection hidden="1"/>
    </xf>
    <xf numFmtId="2" fontId="0" fillId="0" borderId="74" xfId="0" applyNumberFormat="1" applyBorder="1" applyAlignment="1" applyProtection="1">
      <alignment horizontal="center" vertical="center"/>
      <protection hidden="1"/>
    </xf>
    <xf numFmtId="0" fontId="0" fillId="0" borderId="75" xfId="0" applyFont="1" applyBorder="1" applyAlignment="1" applyProtection="1">
      <alignment horizontal="center" vertical="center"/>
      <protection hidden="1"/>
    </xf>
    <xf numFmtId="0" fontId="0" fillId="0" borderId="76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center" vertical="center"/>
      <protection hidden="1"/>
    </xf>
    <xf numFmtId="2" fontId="0" fillId="0" borderId="60" xfId="0" applyNumberFormat="1" applyBorder="1" applyAlignment="1" applyProtection="1">
      <alignment horizontal="center" vertical="center"/>
      <protection hidden="1"/>
    </xf>
    <xf numFmtId="2" fontId="0" fillId="0" borderId="61" xfId="0" applyNumberFormat="1" applyBorder="1" applyAlignment="1" applyProtection="1">
      <alignment horizontal="center" vertical="center"/>
      <protection hidden="1"/>
    </xf>
    <xf numFmtId="2" fontId="0" fillId="0" borderId="62" xfId="0" applyNumberFormat="1" applyBorder="1" applyAlignment="1" applyProtection="1">
      <alignment horizontal="center" vertical="center"/>
      <protection hidden="1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78" xfId="0" applyBorder="1" applyAlignment="1" applyProtection="1">
      <alignment horizontal="center"/>
      <protection locked="0"/>
    </xf>
    <xf numFmtId="0" fontId="0" fillId="0" borderId="79" xfId="0" applyBorder="1" applyAlignment="1" applyProtection="1">
      <alignment horizontal="center"/>
      <protection hidden="1"/>
    </xf>
    <xf numFmtId="0" fontId="0" fillId="0" borderId="79" xfId="0" applyFont="1" applyBorder="1" applyAlignment="1" applyProtection="1">
      <alignment horizontal="center"/>
      <protection hidden="1"/>
    </xf>
    <xf numFmtId="0" fontId="0" fillId="0" borderId="80" xfId="0" applyBorder="1" applyAlignment="1" applyProtection="1">
      <alignment horizontal="center"/>
      <protection hidden="1"/>
    </xf>
    <xf numFmtId="164" fontId="0" fillId="3" borderId="36" xfId="0" applyNumberFormat="1" applyFont="1" applyFill="1" applyBorder="1" applyAlignment="1" applyProtection="1">
      <alignment horizontal="center"/>
      <protection locked="0"/>
    </xf>
    <xf numFmtId="164" fontId="0" fillId="2" borderId="36" xfId="0" applyNumberFormat="1" applyFill="1" applyBorder="1" applyAlignment="1" applyProtection="1">
      <alignment horizontal="center"/>
      <protection hidden="1"/>
    </xf>
    <xf numFmtId="2" fontId="0" fillId="2" borderId="36" xfId="0" applyNumberFormat="1" applyFill="1" applyBorder="1" applyAlignment="1" applyProtection="1">
      <alignment horizontal="center"/>
      <protection hidden="1"/>
    </xf>
    <xf numFmtId="2" fontId="0" fillId="3" borderId="36" xfId="0" applyNumberFormat="1" applyFill="1" applyBorder="1" applyAlignment="1" applyProtection="1">
      <alignment horizontal="center"/>
      <protection locked="0"/>
    </xf>
    <xf numFmtId="0" fontId="0" fillId="3" borderId="60" xfId="0" applyFill="1" applyBorder="1" applyAlignment="1" applyProtection="1">
      <alignment horizontal="center"/>
      <protection locked="0"/>
    </xf>
    <xf numFmtId="164" fontId="0" fillId="3" borderId="61" xfId="0" applyNumberFormat="1" applyFont="1" applyFill="1" applyBorder="1" applyAlignment="1" applyProtection="1">
      <alignment horizontal="center"/>
      <protection locked="0"/>
    </xf>
    <xf numFmtId="164" fontId="0" fillId="2" borderId="61" xfId="0" applyNumberFormat="1" applyFill="1" applyBorder="1" applyAlignment="1" applyProtection="1">
      <alignment horizontal="center"/>
      <protection hidden="1"/>
    </xf>
    <xf numFmtId="2" fontId="0" fillId="2" borderId="61" xfId="0" applyNumberFormat="1" applyFill="1" applyBorder="1" applyAlignment="1" applyProtection="1">
      <alignment horizontal="center"/>
      <protection hidden="1"/>
    </xf>
    <xf numFmtId="2" fontId="0" fillId="3" borderId="61" xfId="0" applyNumberFormat="1" applyFill="1" applyBorder="1" applyAlignment="1" applyProtection="1">
      <alignment horizontal="center"/>
      <protection locked="0"/>
    </xf>
    <xf numFmtId="2" fontId="0" fillId="3" borderId="62" xfId="0" applyNumberFormat="1" applyFill="1" applyBorder="1" applyAlignment="1" applyProtection="1">
      <alignment horizontal="center"/>
      <protection locked="0"/>
    </xf>
    <xf numFmtId="0" fontId="0" fillId="3" borderId="37" xfId="0" applyFill="1" applyBorder="1" applyAlignment="1" applyProtection="1">
      <alignment horizontal="center"/>
      <protection locked="0"/>
    </xf>
    <xf numFmtId="2" fontId="0" fillId="3" borderId="38" xfId="0" applyNumberFormat="1" applyFill="1" applyBorder="1" applyAlignment="1" applyProtection="1">
      <alignment horizontal="center"/>
      <protection locked="0"/>
    </xf>
    <xf numFmtId="0" fontId="0" fillId="3" borderId="39" xfId="0" applyFill="1" applyBorder="1" applyAlignment="1" applyProtection="1">
      <alignment horizontal="center"/>
      <protection locked="0"/>
    </xf>
    <xf numFmtId="164" fontId="0" fillId="3" borderId="40" xfId="0" applyNumberFormat="1" applyFont="1" applyFill="1" applyBorder="1" applyAlignment="1" applyProtection="1">
      <alignment horizontal="center"/>
      <protection locked="0"/>
    </xf>
    <xf numFmtId="164" fontId="0" fillId="2" borderId="40" xfId="0" applyNumberFormat="1" applyFill="1" applyBorder="1" applyAlignment="1" applyProtection="1">
      <alignment horizontal="center"/>
      <protection hidden="1"/>
    </xf>
    <xf numFmtId="2" fontId="0" fillId="2" borderId="40" xfId="0" applyNumberFormat="1" applyFill="1" applyBorder="1" applyAlignment="1" applyProtection="1">
      <alignment horizontal="center"/>
      <protection hidden="1"/>
    </xf>
    <xf numFmtId="2" fontId="0" fillId="3" borderId="40" xfId="0" applyNumberFormat="1" applyFill="1" applyBorder="1" applyAlignment="1" applyProtection="1">
      <alignment horizontal="center"/>
      <protection locked="0"/>
    </xf>
    <xf numFmtId="2" fontId="0" fillId="3" borderId="41" xfId="0" applyNumberForma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0" fillId="4" borderId="0" xfId="0" applyFill="1" applyProtection="1"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88" xfId="0" applyBorder="1" applyAlignment="1" applyProtection="1">
      <alignment horizontal="center" vertical="center"/>
      <protection hidden="1"/>
    </xf>
    <xf numFmtId="2" fontId="0" fillId="0" borderId="89" xfId="0" applyNumberFormat="1" applyBorder="1" applyAlignment="1" applyProtection="1">
      <alignment horizontal="center" vertical="center"/>
      <protection hidden="1"/>
    </xf>
    <xf numFmtId="2" fontId="0" fillId="0" borderId="90" xfId="0" applyNumberFormat="1" applyBorder="1" applyAlignment="1" applyProtection="1">
      <alignment horizontal="center" vertical="center"/>
      <protection hidden="1"/>
    </xf>
    <xf numFmtId="2" fontId="0" fillId="0" borderId="91" xfId="0" applyNumberFormat="1" applyBorder="1" applyAlignment="1" applyProtection="1">
      <alignment horizontal="center" vertical="center"/>
      <protection hidden="1"/>
    </xf>
    <xf numFmtId="0" fontId="0" fillId="0" borderId="86" xfId="0" applyFont="1" applyBorder="1" applyAlignment="1" applyProtection="1">
      <alignment horizontal="center" vertical="center"/>
      <protection hidden="1"/>
    </xf>
    <xf numFmtId="2" fontId="2" fillId="0" borderId="93" xfId="0" applyNumberFormat="1" applyFont="1" applyBorder="1" applyAlignment="1" applyProtection="1">
      <alignment horizontal="center" vertical="center"/>
      <protection hidden="1"/>
    </xf>
    <xf numFmtId="2" fontId="0" fillId="0" borderId="94" xfId="0" applyNumberFormat="1" applyBorder="1" applyAlignment="1" applyProtection="1">
      <alignment horizontal="center" vertical="center"/>
      <protection hidden="1"/>
    </xf>
    <xf numFmtId="2" fontId="0" fillId="0" borderId="95" xfId="0" applyNumberFormat="1" applyBorder="1" applyAlignment="1" applyProtection="1">
      <alignment horizontal="center" vertical="center"/>
      <protection hidden="1"/>
    </xf>
    <xf numFmtId="2" fontId="0" fillId="0" borderId="96" xfId="0" applyNumberFormat="1" applyBorder="1" applyAlignment="1" applyProtection="1">
      <alignment horizontal="center" vertical="center"/>
      <protection hidden="1"/>
    </xf>
    <xf numFmtId="0" fontId="0" fillId="0" borderId="27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2" fillId="0" borderId="53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textRotation="90" wrapText="1"/>
      <protection locked="0"/>
    </xf>
    <xf numFmtId="49" fontId="2" fillId="0" borderId="50" xfId="0" applyNumberFormat="1" applyFont="1" applyBorder="1" applyAlignment="1" applyProtection="1">
      <alignment horizontal="center" vertical="center" wrapText="1"/>
      <protection hidden="1"/>
    </xf>
    <xf numFmtId="49" fontId="2" fillId="0" borderId="25" xfId="0" applyNumberFormat="1" applyFont="1" applyBorder="1" applyAlignment="1" applyProtection="1">
      <alignment horizontal="center" vertical="center" wrapText="1"/>
      <protection hidden="1"/>
    </xf>
    <xf numFmtId="49" fontId="2" fillId="0" borderId="51" xfId="0" applyNumberFormat="1" applyFont="1" applyBorder="1" applyAlignment="1" applyProtection="1">
      <alignment horizontal="center" vertical="center" wrapText="1"/>
      <protection hidden="1"/>
    </xf>
    <xf numFmtId="49" fontId="2" fillId="0" borderId="13" xfId="0" applyNumberFormat="1" applyFont="1" applyBorder="1" applyAlignment="1" applyProtection="1">
      <alignment horizontal="center" vertical="center" wrapText="1"/>
      <protection hidden="1"/>
    </xf>
    <xf numFmtId="49" fontId="2" fillId="0" borderId="52" xfId="0" applyNumberFormat="1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textRotation="90" wrapText="1"/>
      <protection locked="0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49" fontId="2" fillId="0" borderId="27" xfId="0" applyNumberFormat="1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56" xfId="0" applyFont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textRotation="90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0" fillId="0" borderId="55" xfId="0" applyFont="1" applyBorder="1" applyAlignment="1" applyProtection="1">
      <alignment horizontal="center" vertical="center" wrapText="1"/>
      <protection hidden="1"/>
    </xf>
    <xf numFmtId="0" fontId="0" fillId="0" borderId="57" xfId="0" applyFont="1" applyBorder="1" applyAlignment="1" applyProtection="1">
      <alignment horizontal="center" vertical="center" wrapText="1"/>
      <protection hidden="1"/>
    </xf>
    <xf numFmtId="0" fontId="2" fillId="0" borderId="81" xfId="0" applyFont="1" applyBorder="1" applyAlignment="1" applyProtection="1">
      <alignment horizontal="center" vertical="center" wrapText="1"/>
      <protection hidden="1"/>
    </xf>
    <xf numFmtId="0" fontId="2" fillId="0" borderId="82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84" xfId="0" applyFont="1" applyBorder="1" applyAlignment="1" applyProtection="1">
      <alignment horizontal="center" vertical="center" wrapText="1"/>
      <protection hidden="1"/>
    </xf>
    <xf numFmtId="0" fontId="2" fillId="0" borderId="85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49" fontId="2" fillId="0" borderId="16" xfId="0" applyNumberFormat="1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 wrapText="1"/>
      <protection hidden="1"/>
    </xf>
    <xf numFmtId="0" fontId="2" fillId="0" borderId="62" xfId="0" applyFont="1" applyBorder="1" applyAlignment="1" applyProtection="1">
      <alignment horizontal="center" vertical="center" wrapText="1"/>
      <protection hidden="1"/>
    </xf>
    <xf numFmtId="0" fontId="2" fillId="0" borderId="86" xfId="0" applyFont="1" applyBorder="1" applyAlignment="1" applyProtection="1">
      <alignment horizontal="center" vertical="center" wrapText="1"/>
      <protection hidden="1"/>
    </xf>
    <xf numFmtId="0" fontId="2" fillId="0" borderId="87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83" xfId="0" applyFont="1" applyBorder="1" applyAlignment="1" applyProtection="1">
      <alignment horizontal="center" vertical="center" wrapText="1"/>
      <protection hidden="1"/>
    </xf>
    <xf numFmtId="0" fontId="2" fillId="0" borderId="92" xfId="0" applyFont="1" applyBorder="1" applyAlignment="1" applyProtection="1">
      <alignment horizontal="center" vertical="center" wrapText="1"/>
      <protection hidden="1"/>
    </xf>
    <xf numFmtId="0" fontId="2" fillId="0" borderId="73" xfId="0" applyFont="1" applyBorder="1" applyAlignment="1" applyProtection="1">
      <alignment horizontal="center" vertical="center"/>
      <protection hidden="1"/>
    </xf>
    <xf numFmtId="49" fontId="2" fillId="0" borderId="65" xfId="0" applyNumberFormat="1" applyFont="1" applyBorder="1" applyAlignment="1" applyProtection="1">
      <alignment horizontal="center" vertical="center" wrapText="1"/>
      <protection hidden="1"/>
    </xf>
    <xf numFmtId="49" fontId="2" fillId="0" borderId="66" xfId="0" applyNumberFormat="1" applyFont="1" applyBorder="1" applyAlignment="1" applyProtection="1">
      <alignment horizontal="center" vertical="center" wrapText="1"/>
      <protection hidden="1"/>
    </xf>
    <xf numFmtId="49" fontId="2" fillId="0" borderId="67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cs-CZ"/>
              <a:t>Srovnání hybridů dle obsahu sušiny, škrobu</a:t>
            </a:r>
            <a:r>
              <a:rPr lang="cs-CZ" baseline="0"/>
              <a:t>, SNDF a produkce metanu</a:t>
            </a:r>
            <a:r>
              <a:rPr lang="cs-CZ"/>
              <a:t>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Sušina</c:v>
          </c:tx>
          <c:spPr>
            <a:ln>
              <a:noFill/>
            </a:ln>
          </c:spPr>
          <c:marker>
            <c:symbol val="diamond"/>
            <c:size val="10"/>
          </c:marker>
          <c:cat>
            <c:strRef>
              <c:f>'Srovnání hybridů'!$A$6:$A$25</c:f>
              <c:strCache>
                <c:ptCount val="2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</c:strCache>
            </c:strRef>
          </c:cat>
          <c:val>
            <c:numRef>
              <c:f>'Srovnání hybridů'!$C$6:$C$25</c:f>
              <c:numCache>
                <c:formatCode>0,00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Škrob</c:v>
          </c:tx>
          <c:spPr>
            <a:ln>
              <a:noFill/>
            </a:ln>
          </c:spPr>
          <c:marker>
            <c:symbol val="square"/>
            <c:size val="10"/>
          </c:marker>
          <c:cat>
            <c:strRef>
              <c:f>'Srovnání hybridů'!$A$6:$A$25</c:f>
              <c:strCache>
                <c:ptCount val="2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</c:strCache>
            </c:strRef>
          </c:cat>
          <c:val>
            <c:numRef>
              <c:f>'Srovnání hybridů'!$E$6:$E$25</c:f>
              <c:numCache>
                <c:formatCode>0,00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SNDF</c:v>
          </c:tx>
          <c:spPr>
            <a:ln>
              <a:noFill/>
            </a:ln>
          </c:spPr>
          <c:marker>
            <c:symbol val="triangle"/>
            <c:size val="10"/>
          </c:marker>
          <c:val>
            <c:numRef>
              <c:f>'Srovnání hybridů'!$I$6:$I$25</c:f>
              <c:numCache>
                <c:formatCode>0,00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82368"/>
        <c:axId val="151484288"/>
      </c:lineChart>
      <c:lineChart>
        <c:grouping val="standard"/>
        <c:varyColors val="0"/>
        <c:ser>
          <c:idx val="3"/>
          <c:order val="3"/>
          <c:tx>
            <c:v>Produkce metanu</c:v>
          </c:tx>
          <c:spPr>
            <a:ln>
              <a:noFill/>
            </a:ln>
          </c:spPr>
          <c:marker>
            <c:symbol val="circle"/>
            <c:size val="10"/>
          </c:marker>
          <c:val>
            <c:numRef>
              <c:f>'Srovnání hybridů'!$M$6:$M$25</c:f>
              <c:numCache>
                <c:formatCode>0,00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12192"/>
        <c:axId val="155770240"/>
      </c:lineChart>
      <c:catAx>
        <c:axId val="15148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Hybridy</a:t>
                </a:r>
              </a:p>
            </c:rich>
          </c:tx>
          <c:layout/>
          <c:overlay val="0"/>
        </c:title>
        <c:numFmt formatCode="Vęeobecný" sourceLinked="1"/>
        <c:majorTickMark val="none"/>
        <c:minorTickMark val="none"/>
        <c:tickLblPos val="nextTo"/>
        <c:crossAx val="151484288"/>
        <c:crosses val="autoZero"/>
        <c:auto val="1"/>
        <c:lblAlgn val="ctr"/>
        <c:lblOffset val="100"/>
        <c:noMultiLvlLbl val="0"/>
      </c:catAx>
      <c:valAx>
        <c:axId val="151484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Obsah v %</a:t>
                </a:r>
              </a:p>
            </c:rich>
          </c:tx>
          <c:layout/>
          <c:overlay val="0"/>
        </c:title>
        <c:numFmt formatCode="0,00" sourceLinked="1"/>
        <c:majorTickMark val="out"/>
        <c:minorTickMark val="none"/>
        <c:tickLblPos val="nextTo"/>
        <c:crossAx val="151482368"/>
        <c:crosses val="autoZero"/>
        <c:crossBetween val="between"/>
      </c:valAx>
      <c:valAx>
        <c:axId val="15577024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Produkce metanu (l.kg suš.)</a:t>
                </a:r>
              </a:p>
            </c:rich>
          </c:tx>
          <c:layout/>
          <c:overlay val="0"/>
        </c:title>
        <c:numFmt formatCode="0,00" sourceLinked="1"/>
        <c:majorTickMark val="out"/>
        <c:minorTickMark val="none"/>
        <c:tickLblPos val="nextTo"/>
        <c:crossAx val="118712192"/>
        <c:crosses val="max"/>
        <c:crossBetween val="between"/>
      </c:valAx>
      <c:catAx>
        <c:axId val="118712192"/>
        <c:scaling>
          <c:orientation val="minMax"/>
        </c:scaling>
        <c:delete val="1"/>
        <c:axPos val="b"/>
        <c:majorTickMark val="out"/>
        <c:minorTickMark val="none"/>
        <c:tickLblPos val="nextTo"/>
        <c:crossAx val="155770240"/>
        <c:auto val="1"/>
        <c:lblAlgn val="ctr"/>
        <c:lblOffset val="100"/>
        <c:noMultiLvlLbl val="0"/>
      </c:catAx>
      <c:spPr>
        <a:blipFill dpi="0" rotWithShape="1">
          <a:blip xmlns:r="http://schemas.openxmlformats.org/officeDocument/2006/relationships" r:embed="rId1">
            <a:alphaModFix amt="15000"/>
          </a:blip>
          <a:srcRect/>
          <a:tile tx="0" ty="0" sx="86000" sy="86000" flip="none" algn="tl"/>
        </a:blipFill>
      </c:spPr>
    </c:plotArea>
    <c:legend>
      <c:legendPos val="r"/>
      <c:layout>
        <c:manualLayout>
          <c:xMode val="edge"/>
          <c:yMode val="edge"/>
          <c:x val="0.85926434873560309"/>
          <c:y val="0.76681802517888931"/>
          <c:w val="0.12161486543236151"/>
          <c:h val="0.15277973660891292"/>
        </c:manualLayout>
      </c:layout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cs-CZ"/>
              <a:t>Produkce mléka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6"/>
          <c:order val="0"/>
          <c:tx>
            <c:v>Průměr na tunu sušiny</c:v>
          </c:tx>
          <c:xVal>
            <c:numRef>
              <c:f>'Prumery produkce mléka'!$C$4:$C$7</c:f>
              <c:numCache>
                <c:formatCode>0,00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'Prumery produkce mléka'!$B$4:$B$7</c:f>
              <c:numCache>
                <c:formatCode>0,00</c:formatCode>
                <c:ptCount val="4"/>
                <c:pt idx="0">
                  <c:v>-200</c:v>
                </c:pt>
                <c:pt idx="1">
                  <c:v>0</c:v>
                </c:pt>
                <c:pt idx="2">
                  <c:v>0</c:v>
                </c:pt>
                <c:pt idx="3">
                  <c:v>200</c:v>
                </c:pt>
              </c:numCache>
            </c:numRef>
          </c:yVal>
          <c:smooth val="0"/>
        </c:ser>
        <c:ser>
          <c:idx val="7"/>
          <c:order val="1"/>
          <c:tx>
            <c:v>Průměr na hektar</c:v>
          </c:tx>
          <c:xVal>
            <c:numRef>
              <c:f>'Prumery produkce mléka'!$G$4:$G$7</c:f>
              <c:numCache>
                <c:formatCode>0,00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'Prumery produkce mléka'!$H$4:$H$7</c:f>
              <c:numCache>
                <c:formatCode>0,00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'Srovnání hybridů'!$A$6</c:f>
              <c:strCache>
                <c:ptCount val="1"/>
                <c:pt idx="0">
                  <c:v>H1</c:v>
                </c:pt>
              </c:strCache>
            </c:strRef>
          </c:tx>
          <c:xVal>
            <c:numRef>
              <c:f>'Srovnání hybridů'!$N$6</c:f>
            </c:numRef>
          </c:xVal>
          <c:yVal>
            <c:numRef>
              <c:f>'Srovnání hybridů'!$O$6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'Srovnání hybridů'!$A$7</c:f>
              <c:strCache>
                <c:ptCount val="1"/>
                <c:pt idx="0">
                  <c:v>H2</c:v>
                </c:pt>
              </c:strCache>
            </c:strRef>
          </c:tx>
          <c:xVal>
            <c:numRef>
              <c:f>'Srovnání hybridů'!$N$7</c:f>
            </c:numRef>
          </c:xVal>
          <c:yVal>
            <c:numRef>
              <c:f>'Srovnání hybridů'!$O$7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'Srovnání hybridů'!$A$8</c:f>
              <c:strCache>
                <c:ptCount val="1"/>
                <c:pt idx="0">
                  <c:v>H3</c:v>
                </c:pt>
              </c:strCache>
            </c:strRef>
          </c:tx>
          <c:xVal>
            <c:numRef>
              <c:f>'Srovnání hybridů'!$N$8</c:f>
            </c:numRef>
          </c:xVal>
          <c:yVal>
            <c:numRef>
              <c:f>'Srovnání hybridů'!$O$8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'Srovnání hybridů'!$A$9</c:f>
              <c:strCache>
                <c:ptCount val="1"/>
                <c:pt idx="0">
                  <c:v>H4</c:v>
                </c:pt>
              </c:strCache>
            </c:strRef>
          </c:tx>
          <c:xVal>
            <c:numRef>
              <c:f>'Srovnání hybridů'!$N$9</c:f>
            </c:numRef>
          </c:xVal>
          <c:yVal>
            <c:numRef>
              <c:f>'Srovnání hybridů'!$O$9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'Srovnání hybridů'!$A$10</c:f>
              <c:strCache>
                <c:ptCount val="1"/>
                <c:pt idx="0">
                  <c:v>H5</c:v>
                </c:pt>
              </c:strCache>
            </c:strRef>
          </c:tx>
          <c:xVal>
            <c:numRef>
              <c:f>'Srovnání hybridů'!$N$10</c:f>
            </c:numRef>
          </c:xVal>
          <c:yVal>
            <c:numRef>
              <c:f>'Srovnání hybridů'!$O$10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7"/>
          <c:tx>
            <c:strRef>
              <c:f>'Srovnání hybridů'!$A$11</c:f>
              <c:strCache>
                <c:ptCount val="1"/>
                <c:pt idx="0">
                  <c:v>H6</c:v>
                </c:pt>
              </c:strCache>
            </c:strRef>
          </c:tx>
          <c:xVal>
            <c:numRef>
              <c:f>'Srovnání hybridů'!$N$11</c:f>
            </c:numRef>
          </c:xVal>
          <c:yVal>
            <c:numRef>
              <c:f>'Srovnání hybridů'!$O$11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'Srovnání hybridů'!$A$12</c:f>
              <c:strCache>
                <c:ptCount val="1"/>
                <c:pt idx="0">
                  <c:v>H7</c:v>
                </c:pt>
              </c:strCache>
            </c:strRef>
          </c:tx>
          <c:xVal>
            <c:numRef>
              <c:f>'Srovnání hybridů'!$N$12</c:f>
            </c:numRef>
          </c:xVal>
          <c:yVal>
            <c:numRef>
              <c:f>'Srovnání hybridů'!$O$12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'Srovnání hybridů'!$A$13</c:f>
              <c:strCache>
                <c:ptCount val="1"/>
                <c:pt idx="0">
                  <c:v>H8</c:v>
                </c:pt>
              </c:strCache>
            </c:strRef>
          </c:tx>
          <c:xVal>
            <c:numRef>
              <c:f>'Srovnání hybridů'!$N$13</c:f>
            </c:numRef>
          </c:xVal>
          <c:yVal>
            <c:numRef>
              <c:f>'Srovnání hybridů'!$O$13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'Srovnání hybridů'!$A$14</c:f>
              <c:strCache>
                <c:ptCount val="1"/>
                <c:pt idx="0">
                  <c:v>H9</c:v>
                </c:pt>
              </c:strCache>
            </c:strRef>
          </c:tx>
          <c:xVal>
            <c:numRef>
              <c:f>'Srovnání hybridů'!$N$14</c:f>
            </c:numRef>
          </c:xVal>
          <c:yVal>
            <c:numRef>
              <c:f>'Srovnání hybridů'!$O$14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'Srovnání hybridů'!$A$15</c:f>
              <c:strCache>
                <c:ptCount val="1"/>
                <c:pt idx="0">
                  <c:v>H10</c:v>
                </c:pt>
              </c:strCache>
            </c:strRef>
          </c:tx>
          <c:xVal>
            <c:numRef>
              <c:f>'Srovnání hybridů'!$N$15</c:f>
            </c:numRef>
          </c:xVal>
          <c:yVal>
            <c:numRef>
              <c:f>'Srovnání hybridů'!$O$15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'Srovnání hybridů'!$A$16</c:f>
              <c:strCache>
                <c:ptCount val="1"/>
                <c:pt idx="0">
                  <c:v>H11</c:v>
                </c:pt>
              </c:strCache>
            </c:strRef>
          </c:tx>
          <c:xVal>
            <c:numRef>
              <c:f>'Srovnání hybridů'!$N$16</c:f>
            </c:numRef>
          </c:xVal>
          <c:yVal>
            <c:numRef>
              <c:f>'Srovnání hybridů'!$O$16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'Srovnání hybridů'!$A$17</c:f>
              <c:strCache>
                <c:ptCount val="1"/>
                <c:pt idx="0">
                  <c:v>H12</c:v>
                </c:pt>
              </c:strCache>
            </c:strRef>
          </c:tx>
          <c:xVal>
            <c:numRef>
              <c:f>'Srovnání hybridů'!$N$17</c:f>
            </c:numRef>
          </c:xVal>
          <c:yVal>
            <c:numRef>
              <c:f>'Srovnání hybridů'!$O$17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'Srovnání hybridů'!$A$18</c:f>
              <c:strCache>
                <c:ptCount val="1"/>
                <c:pt idx="0">
                  <c:v>H13</c:v>
                </c:pt>
              </c:strCache>
            </c:strRef>
          </c:tx>
          <c:xVal>
            <c:numRef>
              <c:f>'Srovnání hybridů'!$N$18</c:f>
            </c:numRef>
          </c:xVal>
          <c:yVal>
            <c:numRef>
              <c:f>'Srovnání hybridů'!$O$18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'Srovnání hybridů'!$A$19</c:f>
              <c:strCache>
                <c:ptCount val="1"/>
                <c:pt idx="0">
                  <c:v>H14</c:v>
                </c:pt>
              </c:strCache>
            </c:strRef>
          </c:tx>
          <c:xVal>
            <c:numRef>
              <c:f>'Srovnání hybridů'!$N$19</c:f>
            </c:numRef>
          </c:xVal>
          <c:yVal>
            <c:numRef>
              <c:f>'Srovnání hybridů'!$O$19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'Srovnání hybridů'!$A$20</c:f>
              <c:strCache>
                <c:ptCount val="1"/>
                <c:pt idx="0">
                  <c:v>H15</c:v>
                </c:pt>
              </c:strCache>
            </c:strRef>
          </c:tx>
          <c:xVal>
            <c:numRef>
              <c:f>'Srovnání hybridů'!$N$20</c:f>
            </c:numRef>
          </c:xVal>
          <c:yVal>
            <c:numRef>
              <c:f>'Srovnání hybridů'!$O$20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'Srovnání hybridů'!$A$21</c:f>
              <c:strCache>
                <c:ptCount val="1"/>
                <c:pt idx="0">
                  <c:v>H16</c:v>
                </c:pt>
              </c:strCache>
            </c:strRef>
          </c:tx>
          <c:xVal>
            <c:numRef>
              <c:f>'Srovnání hybridů'!$N$21</c:f>
            </c:numRef>
          </c:xVal>
          <c:yVal>
            <c:numRef>
              <c:f>'Srovnání hybridů'!$O$21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'Srovnání hybridů'!$A$22</c:f>
              <c:strCache>
                <c:ptCount val="1"/>
                <c:pt idx="0">
                  <c:v>H17</c:v>
                </c:pt>
              </c:strCache>
            </c:strRef>
          </c:tx>
          <c:xVal>
            <c:numRef>
              <c:f>'Srovnání hybridů'!$N$22</c:f>
            </c:numRef>
          </c:xVal>
          <c:yVal>
            <c:numRef>
              <c:f>'Srovnání hybridů'!$O$22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'Srovnání hybridů'!$A$23</c:f>
              <c:strCache>
                <c:ptCount val="1"/>
                <c:pt idx="0">
                  <c:v>H18</c:v>
                </c:pt>
              </c:strCache>
            </c:strRef>
          </c:tx>
          <c:xVal>
            <c:numRef>
              <c:f>'Srovnání hybridů'!$N$23</c:f>
            </c:numRef>
          </c:xVal>
          <c:yVal>
            <c:numRef>
              <c:f>'Srovnání hybridů'!$O$23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'Srovnání hybridů'!$A$24</c:f>
              <c:strCache>
                <c:ptCount val="1"/>
                <c:pt idx="0">
                  <c:v>H19</c:v>
                </c:pt>
              </c:strCache>
            </c:strRef>
          </c:tx>
          <c:xVal>
            <c:numRef>
              <c:f>'Srovnání hybridů'!$N$24</c:f>
            </c:numRef>
          </c:xVal>
          <c:yVal>
            <c:numRef>
              <c:f>'Srovnání hybridů'!$O$24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'Srovnání hybridů'!$A$25</c:f>
              <c:strCache>
                <c:ptCount val="1"/>
                <c:pt idx="0">
                  <c:v>H20</c:v>
                </c:pt>
              </c:strCache>
            </c:strRef>
          </c:tx>
          <c:xVal>
            <c:numRef>
              <c:f>'Srovnání hybridů'!$N$25</c:f>
            </c:numRef>
          </c:xVal>
          <c:yVal>
            <c:numRef>
              <c:f>'Srovnání hybridů'!$O$25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05312"/>
        <c:axId val="151407232"/>
      </c:scatterChart>
      <c:valAx>
        <c:axId val="15140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v</a:t>
                </a:r>
                <a:r>
                  <a:rPr lang="cs-CZ" baseline="0"/>
                  <a:t> kg mléka na hektar (v tis.)</a:t>
                </a:r>
              </a:p>
            </c:rich>
          </c:tx>
          <c:layout/>
          <c:overlay val="0"/>
        </c:title>
        <c:numFmt formatCode="0,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51407232"/>
        <c:crosses val="autoZero"/>
        <c:crossBetween val="midCat"/>
      </c:valAx>
      <c:valAx>
        <c:axId val="151407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v kg mléka na t suš. kukuřice</a:t>
                </a:r>
              </a:p>
            </c:rich>
          </c:tx>
          <c:layout/>
          <c:overlay val="0"/>
        </c:title>
        <c:numFmt formatCode="0,00" sourceLinked="1"/>
        <c:majorTickMark val="none"/>
        <c:minorTickMark val="none"/>
        <c:tickLblPos val="nextTo"/>
        <c:crossAx val="151405312"/>
        <c:crosses val="autoZero"/>
        <c:crossBetween val="midCat"/>
      </c:valAx>
      <c:spPr>
        <a:blipFill dpi="0" rotWithShape="1">
          <a:blip xmlns:r="http://schemas.openxmlformats.org/officeDocument/2006/relationships" r:embed="rId1">
            <a:alphaModFix amt="15000"/>
          </a:blip>
          <a:srcRect/>
          <a:tile tx="0" ty="0" sx="86000" sy="86000" flip="none" algn="tl"/>
        </a:blipFill>
      </c:spPr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sheetProtection content="1" objects="1"/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sheetProtection content="1" objects="1"/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57150</xdr:rowOff>
    </xdr:from>
    <xdr:to>
      <xdr:col>14</xdr:col>
      <xdr:colOff>427492</xdr:colOff>
      <xdr:row>38</xdr:row>
      <xdr:rowOff>133078</xdr:rowOff>
    </xdr:to>
    <xdr:pic>
      <xdr:nvPicPr>
        <xdr:cNvPr id="2" name="Obrázek 1" descr="logo_nutrivetVodotis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638675"/>
          <a:ext cx="9066667" cy="2180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790576</xdr:colOff>
      <xdr:row>26</xdr:row>
      <xdr:rowOff>7151</xdr:rowOff>
    </xdr:from>
    <xdr:to>
      <xdr:col>13</xdr:col>
      <xdr:colOff>400050</xdr:colOff>
      <xdr:row>36</xdr:row>
      <xdr:rowOff>154683</xdr:rowOff>
    </xdr:to>
    <xdr:pic>
      <xdr:nvPicPr>
        <xdr:cNvPr id="2" name="Obrázek 1" descr="logo_nutrivetVodotis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0576" y="4607726"/>
          <a:ext cx="7715249" cy="17667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12656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12656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12</xdr:row>
      <xdr:rowOff>19050</xdr:rowOff>
    </xdr:from>
    <xdr:to>
      <xdr:col>8</xdr:col>
      <xdr:colOff>295275</xdr:colOff>
      <xdr:row>20</xdr:row>
      <xdr:rowOff>54839</xdr:rowOff>
    </xdr:to>
    <xdr:pic>
      <xdr:nvPicPr>
        <xdr:cNvPr id="2" name="Obrázek 1" descr="logo_nutrivetVodotis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1962150"/>
          <a:ext cx="5534025" cy="13311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Konstanty%20v&#253;po&#269;tu%20NE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tanty výpočtu NE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4"/>
  <sheetViews>
    <sheetView showGridLines="0" tabSelected="1" zoomScaleNormal="100" workbookViewId="0">
      <selection activeCell="G36" sqref="G36"/>
    </sheetView>
  </sheetViews>
  <sheetFormatPr defaultColWidth="11.5703125" defaultRowHeight="12.75" x14ac:dyDescent="0.2"/>
  <cols>
    <col min="2" max="3" width="5.85546875" customWidth="1"/>
    <col min="6" max="6" width="11.85546875" customWidth="1"/>
    <col min="7" max="7" width="34.5703125" customWidth="1"/>
  </cols>
  <sheetData>
    <row r="3" spans="2:8" x14ac:dyDescent="0.2">
      <c r="C3" s="170" t="s">
        <v>0</v>
      </c>
      <c r="D3" s="170"/>
      <c r="E3" s="170"/>
    </row>
    <row r="4" spans="2:8" x14ac:dyDescent="0.2">
      <c r="B4" s="1"/>
      <c r="C4" s="170"/>
      <c r="D4" s="170"/>
      <c r="E4" s="170"/>
      <c r="F4" s="2"/>
      <c r="G4" s="2"/>
      <c r="H4" s="3"/>
    </row>
    <row r="5" spans="2:8" x14ac:dyDescent="0.2">
      <c r="B5" s="4"/>
      <c r="C5" s="5"/>
      <c r="H5" s="6"/>
    </row>
    <row r="6" spans="2:8" ht="15.75" x14ac:dyDescent="0.25">
      <c r="B6" s="4"/>
      <c r="C6" s="5"/>
      <c r="D6" s="171" t="s">
        <v>1</v>
      </c>
      <c r="E6" s="171"/>
      <c r="G6" s="47"/>
      <c r="H6" s="6"/>
    </row>
    <row r="7" spans="2:8" x14ac:dyDescent="0.2">
      <c r="B7" s="4"/>
      <c r="C7" s="5"/>
      <c r="H7" s="6"/>
    </row>
    <row r="8" spans="2:8" x14ac:dyDescent="0.2">
      <c r="B8" s="4"/>
      <c r="C8" s="5"/>
      <c r="H8" s="6"/>
    </row>
    <row r="9" spans="2:8" ht="15.75" x14ac:dyDescent="0.25">
      <c r="B9" s="4"/>
      <c r="C9" s="5"/>
      <c r="D9" s="171" t="s">
        <v>2</v>
      </c>
      <c r="E9" s="171"/>
      <c r="G9" s="48"/>
      <c r="H9" s="6"/>
    </row>
    <row r="10" spans="2:8" x14ac:dyDescent="0.2">
      <c r="B10" s="4"/>
      <c r="C10" s="5"/>
      <c r="H10" s="6"/>
    </row>
    <row r="11" spans="2:8" x14ac:dyDescent="0.2">
      <c r="B11" s="4"/>
      <c r="C11" s="5"/>
      <c r="H11" s="6"/>
    </row>
    <row r="12" spans="2:8" ht="15.75" x14ac:dyDescent="0.25">
      <c r="B12" s="4"/>
      <c r="C12" s="5"/>
      <c r="D12" s="171" t="s">
        <v>3</v>
      </c>
      <c r="E12" s="171"/>
      <c r="G12" s="132"/>
      <c r="H12" s="6"/>
    </row>
    <row r="13" spans="2:8" x14ac:dyDescent="0.2">
      <c r="B13" s="4"/>
      <c r="C13" s="5"/>
      <c r="H13" s="6"/>
    </row>
    <row r="14" spans="2:8" x14ac:dyDescent="0.2">
      <c r="B14" s="7"/>
      <c r="C14" s="8"/>
      <c r="D14" s="8"/>
      <c r="E14" s="8"/>
      <c r="F14" s="8"/>
      <c r="G14" s="8"/>
      <c r="H14" s="9"/>
    </row>
  </sheetData>
  <sheetProtection password="A042" sheet="1" objects="1" scenarios="1"/>
  <mergeCells count="4">
    <mergeCell ref="C3:E4"/>
    <mergeCell ref="D6:E6"/>
    <mergeCell ref="D9:E9"/>
    <mergeCell ref="D12:E12"/>
  </mergeCells>
  <pageMargins left="0.70866141732283472" right="0.70866141732283472" top="0.59055118110236227" bottom="0.59055118110236227" header="7.874015748031496E-2" footer="7.874015748031496E-2"/>
  <pageSetup paperSize="9" firstPageNumber="0" orientation="landscape" horizontalDpi="300" verticalDpi="300" r:id="rId1"/>
  <headerFooter alignWithMargins="0">
    <oddHeader xml:space="preserve">&amp;L&amp;G&amp;RVídeňská 1023, 69123 Pohořelice
tel: +420519424247, email: nutrivet@nutrivet.cz, web: www.nutrivet.cz 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zoomScale="90" zoomScaleNormal="90" workbookViewId="0">
      <selection activeCell="D6" sqref="D6"/>
    </sheetView>
  </sheetViews>
  <sheetFormatPr defaultColWidth="11.5703125" defaultRowHeight="12.75" x14ac:dyDescent="0.2"/>
  <cols>
    <col min="1" max="1" width="7.85546875" customWidth="1"/>
    <col min="2" max="3" width="7.5703125" customWidth="1"/>
    <col min="4" max="6" width="9.140625" customWidth="1"/>
    <col min="7" max="9" width="9.42578125" customWidth="1"/>
    <col min="10" max="10" width="8.42578125" customWidth="1"/>
    <col min="11" max="12" width="7" customWidth="1"/>
    <col min="13" max="13" width="8.5703125" customWidth="1"/>
    <col min="14" max="14" width="8.42578125" customWidth="1"/>
    <col min="15" max="15" width="14.140625" customWidth="1"/>
  </cols>
  <sheetData>
    <row r="1" spans="1:15" x14ac:dyDescent="0.2">
      <c r="A1" s="172" t="str">
        <f>CONCATENATE("Chemická analýza",IF(OR(NOT(ISBLANK('Informace o odběru'!G6)),NOT(ISBLANK('Informace o odběru'!G9)),NOT(ISBLANK('Informace o odběru'!G12)))," - ",""),IF(ISBLANK('Informace o odběru'!G6),"",'Informace o odběru'!G6),IF(ISBLANK('Informace o odběru'!G12),"",CONCATENATE(" (",'Informace o odběru'!G12,") ")),IF(ISBLANK('Informace o odběru'!G9),"",TEXT('Informace o odběru'!G9,"dd.mm.rrrr")))</f>
        <v>Chemická analýza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5" ht="8.25" customHeight="1" thickBot="1" x14ac:dyDescent="0.25">
      <c r="A2" s="10"/>
      <c r="B2" s="11"/>
      <c r="C2" s="11"/>
      <c r="D2" s="11"/>
      <c r="E2" s="11"/>
      <c r="F2" s="11"/>
    </row>
    <row r="3" spans="1:15" ht="23.25" customHeight="1" thickBot="1" x14ac:dyDescent="0.25">
      <c r="A3" s="177" t="s">
        <v>5</v>
      </c>
      <c r="B3" s="179" t="s">
        <v>6</v>
      </c>
      <c r="C3" s="179" t="s">
        <v>7</v>
      </c>
      <c r="D3" s="181" t="s">
        <v>8</v>
      </c>
      <c r="E3" s="181"/>
      <c r="F3" s="181"/>
      <c r="G3" s="181" t="s">
        <v>9</v>
      </c>
      <c r="H3" s="181"/>
      <c r="I3" s="181"/>
      <c r="J3" s="173" t="s">
        <v>10</v>
      </c>
      <c r="K3" s="173"/>
      <c r="L3" s="173"/>
      <c r="M3" s="173" t="s">
        <v>104</v>
      </c>
      <c r="N3" s="173"/>
      <c r="O3" s="174" t="s">
        <v>105</v>
      </c>
    </row>
    <row r="4" spans="1:15" ht="23.25" customHeight="1" thickBot="1" x14ac:dyDescent="0.25">
      <c r="A4" s="178"/>
      <c r="B4" s="180"/>
      <c r="C4" s="180"/>
      <c r="D4" s="18" t="s">
        <v>13</v>
      </c>
      <c r="E4" s="52" t="s">
        <v>72</v>
      </c>
      <c r="F4" s="18" t="s">
        <v>15</v>
      </c>
      <c r="G4" s="18" t="s">
        <v>13</v>
      </c>
      <c r="H4" s="52" t="s">
        <v>72</v>
      </c>
      <c r="I4" s="18" t="s">
        <v>15</v>
      </c>
      <c r="J4" s="19" t="s">
        <v>16</v>
      </c>
      <c r="K4" s="19" t="s">
        <v>17</v>
      </c>
      <c r="L4" s="19" t="s">
        <v>18</v>
      </c>
      <c r="M4" s="19" t="s">
        <v>19</v>
      </c>
      <c r="N4" s="19" t="s">
        <v>20</v>
      </c>
      <c r="O4" s="175"/>
    </row>
    <row r="5" spans="1:15" ht="13.5" thickBot="1" x14ac:dyDescent="0.25">
      <c r="A5" s="70"/>
      <c r="B5" s="21"/>
      <c r="C5" s="137" t="s">
        <v>91</v>
      </c>
      <c r="D5" s="137" t="s">
        <v>22</v>
      </c>
      <c r="E5" s="137" t="s">
        <v>22</v>
      </c>
      <c r="F5" s="137" t="s">
        <v>22</v>
      </c>
      <c r="G5" s="137" t="s">
        <v>23</v>
      </c>
      <c r="H5" s="137" t="s">
        <v>23</v>
      </c>
      <c r="I5" s="137" t="s">
        <v>23</v>
      </c>
      <c r="J5" s="138" t="s">
        <v>23</v>
      </c>
      <c r="K5" s="138" t="s">
        <v>23</v>
      </c>
      <c r="L5" s="138" t="s">
        <v>23</v>
      </c>
      <c r="M5" s="138" t="s">
        <v>23</v>
      </c>
      <c r="N5" s="138" t="s">
        <v>23</v>
      </c>
      <c r="O5" s="139" t="s">
        <v>23</v>
      </c>
    </row>
    <row r="6" spans="1:15" ht="12.75" customHeight="1" thickBot="1" x14ac:dyDescent="0.25">
      <c r="A6" s="176" t="s">
        <v>100</v>
      </c>
      <c r="B6" s="133">
        <v>1</v>
      </c>
      <c r="C6" s="144"/>
      <c r="D6" s="145"/>
      <c r="E6" s="145"/>
      <c r="F6" s="146" t="str">
        <f t="shared" ref="F6:F8" si="0">IF(ISBLANK(D6),"",D6-E6)</f>
        <v/>
      </c>
      <c r="G6" s="147" t="str">
        <f t="shared" ref="G6:G8" si="1">IF(OR(ISBLANK(H6),ISBLANK(I6),ISBLANK(D6)),"",100*(F6*I6/100+E6*H6/100)/D6)</f>
        <v/>
      </c>
      <c r="H6" s="148"/>
      <c r="I6" s="148"/>
      <c r="J6" s="148"/>
      <c r="K6" s="148"/>
      <c r="L6" s="148"/>
      <c r="M6" s="148"/>
      <c r="N6" s="148"/>
      <c r="O6" s="149"/>
    </row>
    <row r="7" spans="1:15" ht="13.5" thickBot="1" x14ac:dyDescent="0.25">
      <c r="A7" s="176"/>
      <c r="B7" s="134">
        <v>2</v>
      </c>
      <c r="C7" s="150"/>
      <c r="D7" s="140"/>
      <c r="E7" s="140"/>
      <c r="F7" s="141" t="str">
        <f t="shared" si="0"/>
        <v/>
      </c>
      <c r="G7" s="142" t="str">
        <f t="shared" si="1"/>
        <v/>
      </c>
      <c r="H7" s="143"/>
      <c r="I7" s="143"/>
      <c r="J7" s="143"/>
      <c r="K7" s="143"/>
      <c r="L7" s="143"/>
      <c r="M7" s="143"/>
      <c r="N7" s="143"/>
      <c r="O7" s="151"/>
    </row>
    <row r="8" spans="1:15" ht="13.5" thickBot="1" x14ac:dyDescent="0.25">
      <c r="A8" s="176"/>
      <c r="B8" s="135">
        <v>3</v>
      </c>
      <c r="C8" s="152"/>
      <c r="D8" s="153"/>
      <c r="E8" s="153"/>
      <c r="F8" s="154" t="str">
        <f t="shared" si="0"/>
        <v/>
      </c>
      <c r="G8" s="155" t="str">
        <f t="shared" si="1"/>
        <v/>
      </c>
      <c r="H8" s="156"/>
      <c r="I8" s="156"/>
      <c r="J8" s="156"/>
      <c r="K8" s="156"/>
      <c r="L8" s="156"/>
      <c r="M8" s="156"/>
      <c r="N8" s="156"/>
      <c r="O8" s="157"/>
    </row>
    <row r="9" spans="1:15" ht="12.75" customHeight="1" thickBot="1" x14ac:dyDescent="0.25">
      <c r="A9" s="176" t="s">
        <v>102</v>
      </c>
      <c r="B9" s="133">
        <v>1</v>
      </c>
      <c r="C9" s="144"/>
      <c r="D9" s="145"/>
      <c r="E9" s="145"/>
      <c r="F9" s="146" t="str">
        <f t="shared" ref="F9:F65" si="2">IF(ISBLANK(D9),"",D9-E9)</f>
        <v/>
      </c>
      <c r="G9" s="147" t="str">
        <f t="shared" ref="G9:G65" si="3">IF(OR(ISBLANK(H9),ISBLANK(I9),ISBLANK(D9)),"",100*(F9*I9/100+E9*H9/100)/D9)</f>
        <v/>
      </c>
      <c r="H9" s="148"/>
      <c r="I9" s="148"/>
      <c r="J9" s="148"/>
      <c r="K9" s="148"/>
      <c r="L9" s="148"/>
      <c r="M9" s="148"/>
      <c r="N9" s="148"/>
      <c r="O9" s="149"/>
    </row>
    <row r="10" spans="1:15" ht="13.5" thickBot="1" x14ac:dyDescent="0.25">
      <c r="A10" s="176"/>
      <c r="B10" s="134">
        <v>2</v>
      </c>
      <c r="C10" s="150"/>
      <c r="D10" s="140"/>
      <c r="E10" s="140"/>
      <c r="F10" s="141" t="str">
        <f t="shared" si="2"/>
        <v/>
      </c>
      <c r="G10" s="142" t="str">
        <f t="shared" si="3"/>
        <v/>
      </c>
      <c r="H10" s="143"/>
      <c r="I10" s="143"/>
      <c r="J10" s="143"/>
      <c r="K10" s="143"/>
      <c r="L10" s="143"/>
      <c r="M10" s="143"/>
      <c r="N10" s="143"/>
      <c r="O10" s="151"/>
    </row>
    <row r="11" spans="1:15" ht="13.5" thickBot="1" x14ac:dyDescent="0.25">
      <c r="A11" s="176"/>
      <c r="B11" s="135">
        <v>3</v>
      </c>
      <c r="C11" s="152"/>
      <c r="D11" s="153"/>
      <c r="E11" s="153"/>
      <c r="F11" s="154" t="str">
        <f t="shared" si="2"/>
        <v/>
      </c>
      <c r="G11" s="155" t="str">
        <f t="shared" si="3"/>
        <v/>
      </c>
      <c r="H11" s="156"/>
      <c r="I11" s="156"/>
      <c r="J11" s="156"/>
      <c r="K11" s="156"/>
      <c r="L11" s="156"/>
      <c r="M11" s="156"/>
      <c r="N11" s="156"/>
      <c r="O11" s="157"/>
    </row>
    <row r="12" spans="1:15" ht="12.75" customHeight="1" thickBot="1" x14ac:dyDescent="0.25">
      <c r="A12" s="176" t="s">
        <v>101</v>
      </c>
      <c r="B12" s="133">
        <v>1</v>
      </c>
      <c r="C12" s="144"/>
      <c r="D12" s="145"/>
      <c r="E12" s="145"/>
      <c r="F12" s="146" t="str">
        <f t="shared" si="2"/>
        <v/>
      </c>
      <c r="G12" s="147" t="str">
        <f t="shared" si="3"/>
        <v/>
      </c>
      <c r="H12" s="148"/>
      <c r="I12" s="148"/>
      <c r="J12" s="148"/>
      <c r="K12" s="148"/>
      <c r="L12" s="148"/>
      <c r="M12" s="148"/>
      <c r="N12" s="148"/>
      <c r="O12" s="149"/>
    </row>
    <row r="13" spans="1:15" ht="13.5" thickBot="1" x14ac:dyDescent="0.25">
      <c r="A13" s="176"/>
      <c r="B13" s="134">
        <v>2</v>
      </c>
      <c r="C13" s="150"/>
      <c r="D13" s="140"/>
      <c r="E13" s="140"/>
      <c r="F13" s="141" t="str">
        <f t="shared" si="2"/>
        <v/>
      </c>
      <c r="G13" s="142" t="str">
        <f t="shared" si="3"/>
        <v/>
      </c>
      <c r="H13" s="143"/>
      <c r="I13" s="143"/>
      <c r="J13" s="143"/>
      <c r="K13" s="143"/>
      <c r="L13" s="143"/>
      <c r="M13" s="143"/>
      <c r="N13" s="143"/>
      <c r="O13" s="151"/>
    </row>
    <row r="14" spans="1:15" ht="13.5" thickBot="1" x14ac:dyDescent="0.25">
      <c r="A14" s="176"/>
      <c r="B14" s="135">
        <v>3</v>
      </c>
      <c r="C14" s="152"/>
      <c r="D14" s="153"/>
      <c r="E14" s="153"/>
      <c r="F14" s="154" t="str">
        <f t="shared" si="2"/>
        <v/>
      </c>
      <c r="G14" s="155" t="str">
        <f t="shared" si="3"/>
        <v/>
      </c>
      <c r="H14" s="156"/>
      <c r="I14" s="156"/>
      <c r="J14" s="156"/>
      <c r="K14" s="156"/>
      <c r="L14" s="156"/>
      <c r="M14" s="156"/>
      <c r="N14" s="156"/>
      <c r="O14" s="157"/>
    </row>
    <row r="15" spans="1:15" ht="12.75" customHeight="1" thickBot="1" x14ac:dyDescent="0.25">
      <c r="A15" s="176" t="s">
        <v>25</v>
      </c>
      <c r="B15" s="133">
        <v>1</v>
      </c>
      <c r="C15" s="144"/>
      <c r="D15" s="145"/>
      <c r="E15" s="145"/>
      <c r="F15" s="146" t="str">
        <f t="shared" si="2"/>
        <v/>
      </c>
      <c r="G15" s="147" t="str">
        <f t="shared" si="3"/>
        <v/>
      </c>
      <c r="H15" s="148"/>
      <c r="I15" s="148"/>
      <c r="J15" s="148"/>
      <c r="K15" s="148"/>
      <c r="L15" s="148"/>
      <c r="M15" s="148"/>
      <c r="N15" s="148"/>
      <c r="O15" s="149"/>
    </row>
    <row r="16" spans="1:15" ht="13.5" thickBot="1" x14ac:dyDescent="0.25">
      <c r="A16" s="176"/>
      <c r="B16" s="134">
        <v>2</v>
      </c>
      <c r="C16" s="150"/>
      <c r="D16" s="140"/>
      <c r="E16" s="140"/>
      <c r="F16" s="141" t="str">
        <f t="shared" si="2"/>
        <v/>
      </c>
      <c r="G16" s="142" t="str">
        <f t="shared" si="3"/>
        <v/>
      </c>
      <c r="H16" s="143"/>
      <c r="I16" s="143"/>
      <c r="J16" s="143"/>
      <c r="K16" s="143"/>
      <c r="L16" s="143"/>
      <c r="M16" s="143"/>
      <c r="N16" s="143"/>
      <c r="O16" s="151"/>
    </row>
    <row r="17" spans="1:15" ht="13.5" thickBot="1" x14ac:dyDescent="0.25">
      <c r="A17" s="176"/>
      <c r="B17" s="135">
        <v>3</v>
      </c>
      <c r="C17" s="152"/>
      <c r="D17" s="153"/>
      <c r="E17" s="153"/>
      <c r="F17" s="154" t="str">
        <f t="shared" si="2"/>
        <v/>
      </c>
      <c r="G17" s="155" t="str">
        <f t="shared" si="3"/>
        <v/>
      </c>
      <c r="H17" s="156"/>
      <c r="I17" s="156"/>
      <c r="J17" s="156"/>
      <c r="K17" s="156"/>
      <c r="L17" s="156"/>
      <c r="M17" s="156"/>
      <c r="N17" s="156"/>
      <c r="O17" s="157"/>
    </row>
    <row r="18" spans="1:15" ht="12.75" customHeight="1" thickBot="1" x14ac:dyDescent="0.25">
      <c r="A18" s="176" t="s">
        <v>26</v>
      </c>
      <c r="B18" s="133">
        <v>1</v>
      </c>
      <c r="C18" s="144"/>
      <c r="D18" s="145"/>
      <c r="E18" s="145"/>
      <c r="F18" s="146" t="str">
        <f t="shared" si="2"/>
        <v/>
      </c>
      <c r="G18" s="147" t="str">
        <f t="shared" si="3"/>
        <v/>
      </c>
      <c r="H18" s="148"/>
      <c r="I18" s="148"/>
      <c r="J18" s="148"/>
      <c r="K18" s="148"/>
      <c r="L18" s="148"/>
      <c r="M18" s="148"/>
      <c r="N18" s="148"/>
      <c r="O18" s="149"/>
    </row>
    <row r="19" spans="1:15" ht="13.5" thickBot="1" x14ac:dyDescent="0.25">
      <c r="A19" s="176"/>
      <c r="B19" s="134">
        <v>2</v>
      </c>
      <c r="C19" s="150"/>
      <c r="D19" s="140"/>
      <c r="E19" s="140"/>
      <c r="F19" s="141" t="str">
        <f t="shared" si="2"/>
        <v/>
      </c>
      <c r="G19" s="142" t="str">
        <f t="shared" si="3"/>
        <v/>
      </c>
      <c r="H19" s="143"/>
      <c r="I19" s="143"/>
      <c r="J19" s="143"/>
      <c r="K19" s="143"/>
      <c r="L19" s="143"/>
      <c r="M19" s="143"/>
      <c r="N19" s="143"/>
      <c r="O19" s="151"/>
    </row>
    <row r="20" spans="1:15" ht="13.5" thickBot="1" x14ac:dyDescent="0.25">
      <c r="A20" s="176"/>
      <c r="B20" s="135">
        <v>3</v>
      </c>
      <c r="C20" s="152"/>
      <c r="D20" s="153"/>
      <c r="E20" s="153"/>
      <c r="F20" s="154" t="str">
        <f t="shared" si="2"/>
        <v/>
      </c>
      <c r="G20" s="155" t="str">
        <f t="shared" si="3"/>
        <v/>
      </c>
      <c r="H20" s="156"/>
      <c r="I20" s="156"/>
      <c r="J20" s="156"/>
      <c r="K20" s="156"/>
      <c r="L20" s="156"/>
      <c r="M20" s="156"/>
      <c r="N20" s="156"/>
      <c r="O20" s="157"/>
    </row>
    <row r="21" spans="1:15" ht="12.75" customHeight="1" thickBot="1" x14ac:dyDescent="0.25">
      <c r="A21" s="176" t="s">
        <v>27</v>
      </c>
      <c r="B21" s="133">
        <v>1</v>
      </c>
      <c r="C21" s="144"/>
      <c r="D21" s="145"/>
      <c r="E21" s="145"/>
      <c r="F21" s="146" t="str">
        <f t="shared" si="2"/>
        <v/>
      </c>
      <c r="G21" s="147" t="str">
        <f t="shared" si="3"/>
        <v/>
      </c>
      <c r="H21" s="148"/>
      <c r="I21" s="148"/>
      <c r="J21" s="148"/>
      <c r="K21" s="148"/>
      <c r="L21" s="148"/>
      <c r="M21" s="148"/>
      <c r="N21" s="148"/>
      <c r="O21" s="149"/>
    </row>
    <row r="22" spans="1:15" ht="13.5" thickBot="1" x14ac:dyDescent="0.25">
      <c r="A22" s="176"/>
      <c r="B22" s="134">
        <v>2</v>
      </c>
      <c r="C22" s="150"/>
      <c r="D22" s="140"/>
      <c r="E22" s="140"/>
      <c r="F22" s="141" t="str">
        <f t="shared" si="2"/>
        <v/>
      </c>
      <c r="G22" s="142" t="str">
        <f t="shared" si="3"/>
        <v/>
      </c>
      <c r="H22" s="143"/>
      <c r="I22" s="143"/>
      <c r="J22" s="143"/>
      <c r="K22" s="143"/>
      <c r="L22" s="143"/>
      <c r="M22" s="143"/>
      <c r="N22" s="143"/>
      <c r="O22" s="151"/>
    </row>
    <row r="23" spans="1:15" ht="13.5" thickBot="1" x14ac:dyDescent="0.25">
      <c r="A23" s="176"/>
      <c r="B23" s="135">
        <v>3</v>
      </c>
      <c r="C23" s="152"/>
      <c r="D23" s="153"/>
      <c r="E23" s="153"/>
      <c r="F23" s="154" t="str">
        <f t="shared" si="2"/>
        <v/>
      </c>
      <c r="G23" s="155" t="str">
        <f t="shared" si="3"/>
        <v/>
      </c>
      <c r="H23" s="156"/>
      <c r="I23" s="156"/>
      <c r="J23" s="156"/>
      <c r="K23" s="156"/>
      <c r="L23" s="156"/>
      <c r="M23" s="156"/>
      <c r="N23" s="156"/>
      <c r="O23" s="157"/>
    </row>
    <row r="24" spans="1:15" ht="12.75" customHeight="1" thickBot="1" x14ac:dyDescent="0.25">
      <c r="A24" s="176" t="s">
        <v>28</v>
      </c>
      <c r="B24" s="133">
        <v>1</v>
      </c>
      <c r="C24" s="144"/>
      <c r="D24" s="145"/>
      <c r="E24" s="145"/>
      <c r="F24" s="146" t="str">
        <f t="shared" si="2"/>
        <v/>
      </c>
      <c r="G24" s="147" t="str">
        <f t="shared" si="3"/>
        <v/>
      </c>
      <c r="H24" s="148"/>
      <c r="I24" s="148"/>
      <c r="J24" s="148"/>
      <c r="K24" s="148"/>
      <c r="L24" s="148"/>
      <c r="M24" s="148"/>
      <c r="N24" s="148"/>
      <c r="O24" s="149"/>
    </row>
    <row r="25" spans="1:15" ht="13.5" thickBot="1" x14ac:dyDescent="0.25">
      <c r="A25" s="176"/>
      <c r="B25" s="134">
        <v>2</v>
      </c>
      <c r="C25" s="150"/>
      <c r="D25" s="140"/>
      <c r="E25" s="140"/>
      <c r="F25" s="141" t="str">
        <f t="shared" si="2"/>
        <v/>
      </c>
      <c r="G25" s="142" t="str">
        <f t="shared" si="3"/>
        <v/>
      </c>
      <c r="H25" s="143"/>
      <c r="I25" s="143"/>
      <c r="J25" s="143"/>
      <c r="K25" s="143"/>
      <c r="L25" s="143"/>
      <c r="M25" s="143"/>
      <c r="N25" s="143"/>
      <c r="O25" s="151"/>
    </row>
    <row r="26" spans="1:15" ht="13.5" thickBot="1" x14ac:dyDescent="0.25">
      <c r="A26" s="176"/>
      <c r="B26" s="135">
        <v>3</v>
      </c>
      <c r="C26" s="152"/>
      <c r="D26" s="153"/>
      <c r="E26" s="153"/>
      <c r="F26" s="154" t="str">
        <f t="shared" si="2"/>
        <v/>
      </c>
      <c r="G26" s="155" t="str">
        <f t="shared" si="3"/>
        <v/>
      </c>
      <c r="H26" s="156"/>
      <c r="I26" s="156"/>
      <c r="J26" s="156"/>
      <c r="K26" s="156"/>
      <c r="L26" s="156"/>
      <c r="M26" s="156"/>
      <c r="N26" s="156"/>
      <c r="O26" s="157"/>
    </row>
    <row r="27" spans="1:15" ht="12.75" customHeight="1" thickBot="1" x14ac:dyDescent="0.25">
      <c r="A27" s="176" t="s">
        <v>29</v>
      </c>
      <c r="B27" s="133">
        <v>1</v>
      </c>
      <c r="C27" s="144"/>
      <c r="D27" s="145"/>
      <c r="E27" s="145"/>
      <c r="F27" s="146" t="str">
        <f t="shared" si="2"/>
        <v/>
      </c>
      <c r="G27" s="147" t="str">
        <f t="shared" si="3"/>
        <v/>
      </c>
      <c r="H27" s="148"/>
      <c r="I27" s="148"/>
      <c r="J27" s="148"/>
      <c r="K27" s="148"/>
      <c r="L27" s="148"/>
      <c r="M27" s="148"/>
      <c r="N27" s="148"/>
      <c r="O27" s="149"/>
    </row>
    <row r="28" spans="1:15" ht="13.5" thickBot="1" x14ac:dyDescent="0.25">
      <c r="A28" s="176"/>
      <c r="B28" s="134">
        <v>2</v>
      </c>
      <c r="C28" s="150"/>
      <c r="D28" s="140"/>
      <c r="E28" s="140"/>
      <c r="F28" s="141" t="str">
        <f t="shared" si="2"/>
        <v/>
      </c>
      <c r="G28" s="142" t="str">
        <f t="shared" si="3"/>
        <v/>
      </c>
      <c r="H28" s="143"/>
      <c r="I28" s="143"/>
      <c r="J28" s="143"/>
      <c r="K28" s="143"/>
      <c r="L28" s="143"/>
      <c r="M28" s="143"/>
      <c r="N28" s="143"/>
      <c r="O28" s="151"/>
    </row>
    <row r="29" spans="1:15" ht="13.5" thickBot="1" x14ac:dyDescent="0.25">
      <c r="A29" s="176"/>
      <c r="B29" s="135">
        <v>3</v>
      </c>
      <c r="C29" s="152"/>
      <c r="D29" s="153"/>
      <c r="E29" s="153"/>
      <c r="F29" s="154" t="str">
        <f t="shared" si="2"/>
        <v/>
      </c>
      <c r="G29" s="155" t="str">
        <f t="shared" si="3"/>
        <v/>
      </c>
      <c r="H29" s="156"/>
      <c r="I29" s="156"/>
      <c r="J29" s="156"/>
      <c r="K29" s="156"/>
      <c r="L29" s="156"/>
      <c r="M29" s="156"/>
      <c r="N29" s="156"/>
      <c r="O29" s="157"/>
    </row>
    <row r="30" spans="1:15" ht="12.75" customHeight="1" thickBot="1" x14ac:dyDescent="0.25">
      <c r="A30" s="176" t="s">
        <v>30</v>
      </c>
      <c r="B30" s="133">
        <v>1</v>
      </c>
      <c r="C30" s="144"/>
      <c r="D30" s="145"/>
      <c r="E30" s="145"/>
      <c r="F30" s="146" t="str">
        <f t="shared" si="2"/>
        <v/>
      </c>
      <c r="G30" s="147" t="str">
        <f t="shared" si="3"/>
        <v/>
      </c>
      <c r="H30" s="148"/>
      <c r="I30" s="148"/>
      <c r="J30" s="148"/>
      <c r="K30" s="148"/>
      <c r="L30" s="148"/>
      <c r="M30" s="148"/>
      <c r="N30" s="148"/>
      <c r="O30" s="149"/>
    </row>
    <row r="31" spans="1:15" ht="13.5" thickBot="1" x14ac:dyDescent="0.25">
      <c r="A31" s="176"/>
      <c r="B31" s="134">
        <v>2</v>
      </c>
      <c r="C31" s="150"/>
      <c r="D31" s="140"/>
      <c r="E31" s="140"/>
      <c r="F31" s="141" t="str">
        <f t="shared" si="2"/>
        <v/>
      </c>
      <c r="G31" s="142" t="str">
        <f t="shared" si="3"/>
        <v/>
      </c>
      <c r="H31" s="143"/>
      <c r="I31" s="143"/>
      <c r="J31" s="143"/>
      <c r="K31" s="143"/>
      <c r="L31" s="143"/>
      <c r="M31" s="143"/>
      <c r="N31" s="143"/>
      <c r="O31" s="151"/>
    </row>
    <row r="32" spans="1:15" ht="13.5" thickBot="1" x14ac:dyDescent="0.25">
      <c r="A32" s="176"/>
      <c r="B32" s="135">
        <v>3</v>
      </c>
      <c r="C32" s="152"/>
      <c r="D32" s="153"/>
      <c r="E32" s="153"/>
      <c r="F32" s="154" t="str">
        <f t="shared" si="2"/>
        <v/>
      </c>
      <c r="G32" s="155" t="str">
        <f t="shared" si="3"/>
        <v/>
      </c>
      <c r="H32" s="156"/>
      <c r="I32" s="156"/>
      <c r="J32" s="156"/>
      <c r="K32" s="156"/>
      <c r="L32" s="156"/>
      <c r="M32" s="156"/>
      <c r="N32" s="156"/>
      <c r="O32" s="157"/>
    </row>
    <row r="33" spans="1:15" ht="12.75" customHeight="1" thickBot="1" x14ac:dyDescent="0.25">
      <c r="A33" s="176" t="s">
        <v>31</v>
      </c>
      <c r="B33" s="133">
        <v>1</v>
      </c>
      <c r="C33" s="144"/>
      <c r="D33" s="145"/>
      <c r="E33" s="145"/>
      <c r="F33" s="146" t="str">
        <f t="shared" si="2"/>
        <v/>
      </c>
      <c r="G33" s="147" t="str">
        <f t="shared" si="3"/>
        <v/>
      </c>
      <c r="H33" s="148"/>
      <c r="I33" s="148"/>
      <c r="J33" s="148"/>
      <c r="K33" s="148"/>
      <c r="L33" s="148"/>
      <c r="M33" s="148"/>
      <c r="N33" s="148"/>
      <c r="O33" s="149"/>
    </row>
    <row r="34" spans="1:15" ht="13.5" thickBot="1" x14ac:dyDescent="0.25">
      <c r="A34" s="176"/>
      <c r="B34" s="134">
        <v>2</v>
      </c>
      <c r="C34" s="150"/>
      <c r="D34" s="140"/>
      <c r="E34" s="140"/>
      <c r="F34" s="141" t="str">
        <f t="shared" si="2"/>
        <v/>
      </c>
      <c r="G34" s="142" t="str">
        <f t="shared" si="3"/>
        <v/>
      </c>
      <c r="H34" s="143"/>
      <c r="I34" s="143"/>
      <c r="J34" s="143"/>
      <c r="K34" s="143"/>
      <c r="L34" s="143"/>
      <c r="M34" s="143"/>
      <c r="N34" s="143"/>
      <c r="O34" s="151"/>
    </row>
    <row r="35" spans="1:15" ht="13.5" thickBot="1" x14ac:dyDescent="0.25">
      <c r="A35" s="176"/>
      <c r="B35" s="135">
        <v>3</v>
      </c>
      <c r="C35" s="152"/>
      <c r="D35" s="153"/>
      <c r="E35" s="153"/>
      <c r="F35" s="154" t="str">
        <f t="shared" si="2"/>
        <v/>
      </c>
      <c r="G35" s="155" t="str">
        <f t="shared" si="3"/>
        <v/>
      </c>
      <c r="H35" s="156"/>
      <c r="I35" s="156"/>
      <c r="J35" s="156"/>
      <c r="K35" s="156"/>
      <c r="L35" s="156"/>
      <c r="M35" s="156"/>
      <c r="N35" s="156"/>
      <c r="O35" s="157"/>
    </row>
    <row r="36" spans="1:15" ht="12.75" customHeight="1" thickBot="1" x14ac:dyDescent="0.25">
      <c r="A36" s="176" t="s">
        <v>32</v>
      </c>
      <c r="B36" s="133">
        <v>1</v>
      </c>
      <c r="C36" s="144"/>
      <c r="D36" s="145"/>
      <c r="E36" s="145"/>
      <c r="F36" s="146" t="str">
        <f t="shared" si="2"/>
        <v/>
      </c>
      <c r="G36" s="147" t="str">
        <f t="shared" si="3"/>
        <v/>
      </c>
      <c r="H36" s="148"/>
      <c r="I36" s="148"/>
      <c r="J36" s="148"/>
      <c r="K36" s="148"/>
      <c r="L36" s="148"/>
      <c r="M36" s="148"/>
      <c r="N36" s="148"/>
      <c r="O36" s="149"/>
    </row>
    <row r="37" spans="1:15" ht="13.5" thickBot="1" x14ac:dyDescent="0.25">
      <c r="A37" s="176"/>
      <c r="B37" s="134">
        <v>2</v>
      </c>
      <c r="C37" s="150"/>
      <c r="D37" s="140"/>
      <c r="E37" s="140"/>
      <c r="F37" s="141" t="str">
        <f t="shared" si="2"/>
        <v/>
      </c>
      <c r="G37" s="142" t="str">
        <f t="shared" si="3"/>
        <v/>
      </c>
      <c r="H37" s="143"/>
      <c r="I37" s="143"/>
      <c r="J37" s="143"/>
      <c r="K37" s="143"/>
      <c r="L37" s="143"/>
      <c r="M37" s="143"/>
      <c r="N37" s="143"/>
      <c r="O37" s="151"/>
    </row>
    <row r="38" spans="1:15" ht="13.5" thickBot="1" x14ac:dyDescent="0.25">
      <c r="A38" s="176"/>
      <c r="B38" s="135">
        <v>3</v>
      </c>
      <c r="C38" s="152"/>
      <c r="D38" s="153"/>
      <c r="E38" s="153"/>
      <c r="F38" s="154" t="str">
        <f t="shared" si="2"/>
        <v/>
      </c>
      <c r="G38" s="155" t="str">
        <f t="shared" si="3"/>
        <v/>
      </c>
      <c r="H38" s="156"/>
      <c r="I38" s="156"/>
      <c r="J38" s="156"/>
      <c r="K38" s="156"/>
      <c r="L38" s="156"/>
      <c r="M38" s="156"/>
      <c r="N38" s="156"/>
      <c r="O38" s="157"/>
    </row>
    <row r="39" spans="1:15" ht="12.75" customHeight="1" thickBot="1" x14ac:dyDescent="0.25">
      <c r="A39" s="176" t="s">
        <v>33</v>
      </c>
      <c r="B39" s="133">
        <v>1</v>
      </c>
      <c r="C39" s="144"/>
      <c r="D39" s="145"/>
      <c r="E39" s="145"/>
      <c r="F39" s="146" t="str">
        <f t="shared" si="2"/>
        <v/>
      </c>
      <c r="G39" s="147" t="str">
        <f t="shared" si="3"/>
        <v/>
      </c>
      <c r="H39" s="148"/>
      <c r="I39" s="148"/>
      <c r="J39" s="148"/>
      <c r="K39" s="148"/>
      <c r="L39" s="148"/>
      <c r="M39" s="148"/>
      <c r="N39" s="148"/>
      <c r="O39" s="149"/>
    </row>
    <row r="40" spans="1:15" ht="13.5" thickBot="1" x14ac:dyDescent="0.25">
      <c r="A40" s="176"/>
      <c r="B40" s="134">
        <v>2</v>
      </c>
      <c r="C40" s="150"/>
      <c r="D40" s="140"/>
      <c r="E40" s="140"/>
      <c r="F40" s="141" t="str">
        <f t="shared" si="2"/>
        <v/>
      </c>
      <c r="G40" s="142" t="str">
        <f t="shared" si="3"/>
        <v/>
      </c>
      <c r="H40" s="143"/>
      <c r="I40" s="143"/>
      <c r="J40" s="143"/>
      <c r="K40" s="143"/>
      <c r="L40" s="143"/>
      <c r="M40" s="143"/>
      <c r="N40" s="143"/>
      <c r="O40" s="151"/>
    </row>
    <row r="41" spans="1:15" ht="13.5" thickBot="1" x14ac:dyDescent="0.25">
      <c r="A41" s="176"/>
      <c r="B41" s="135">
        <v>3</v>
      </c>
      <c r="C41" s="152"/>
      <c r="D41" s="153"/>
      <c r="E41" s="153"/>
      <c r="F41" s="154" t="str">
        <f t="shared" si="2"/>
        <v/>
      </c>
      <c r="G41" s="155" t="str">
        <f t="shared" si="3"/>
        <v/>
      </c>
      <c r="H41" s="156"/>
      <c r="I41" s="156"/>
      <c r="J41" s="156"/>
      <c r="K41" s="156"/>
      <c r="L41" s="156"/>
      <c r="M41" s="156"/>
      <c r="N41" s="156"/>
      <c r="O41" s="157"/>
    </row>
    <row r="42" spans="1:15" ht="12.75" customHeight="1" thickBot="1" x14ac:dyDescent="0.25">
      <c r="A42" s="176" t="s">
        <v>34</v>
      </c>
      <c r="B42" s="133">
        <v>1</v>
      </c>
      <c r="C42" s="144"/>
      <c r="D42" s="145"/>
      <c r="E42" s="145"/>
      <c r="F42" s="146" t="str">
        <f t="shared" si="2"/>
        <v/>
      </c>
      <c r="G42" s="147" t="str">
        <f t="shared" si="3"/>
        <v/>
      </c>
      <c r="H42" s="148"/>
      <c r="I42" s="148"/>
      <c r="J42" s="148"/>
      <c r="K42" s="148"/>
      <c r="L42" s="148"/>
      <c r="M42" s="148"/>
      <c r="N42" s="148"/>
      <c r="O42" s="149"/>
    </row>
    <row r="43" spans="1:15" ht="13.5" thickBot="1" x14ac:dyDescent="0.25">
      <c r="A43" s="176"/>
      <c r="B43" s="134">
        <v>2</v>
      </c>
      <c r="C43" s="150"/>
      <c r="D43" s="140"/>
      <c r="E43" s="140"/>
      <c r="F43" s="141" t="str">
        <f t="shared" si="2"/>
        <v/>
      </c>
      <c r="G43" s="142" t="str">
        <f t="shared" si="3"/>
        <v/>
      </c>
      <c r="H43" s="143"/>
      <c r="I43" s="143"/>
      <c r="J43" s="143"/>
      <c r="K43" s="143"/>
      <c r="L43" s="143"/>
      <c r="M43" s="143"/>
      <c r="N43" s="143"/>
      <c r="O43" s="151"/>
    </row>
    <row r="44" spans="1:15" ht="13.5" thickBot="1" x14ac:dyDescent="0.25">
      <c r="A44" s="176"/>
      <c r="B44" s="135">
        <v>3</v>
      </c>
      <c r="C44" s="152"/>
      <c r="D44" s="153"/>
      <c r="E44" s="153"/>
      <c r="F44" s="154" t="str">
        <f t="shared" si="2"/>
        <v/>
      </c>
      <c r="G44" s="155" t="str">
        <f t="shared" si="3"/>
        <v/>
      </c>
      <c r="H44" s="156"/>
      <c r="I44" s="156"/>
      <c r="J44" s="156"/>
      <c r="K44" s="156"/>
      <c r="L44" s="156"/>
      <c r="M44" s="156"/>
      <c r="N44" s="156"/>
      <c r="O44" s="157"/>
    </row>
    <row r="45" spans="1:15" ht="12.75" customHeight="1" thickBot="1" x14ac:dyDescent="0.25">
      <c r="A45" s="176" t="s">
        <v>35</v>
      </c>
      <c r="B45" s="133">
        <v>1</v>
      </c>
      <c r="C45" s="144"/>
      <c r="D45" s="145"/>
      <c r="E45" s="145"/>
      <c r="F45" s="146" t="str">
        <f t="shared" si="2"/>
        <v/>
      </c>
      <c r="G45" s="147" t="str">
        <f t="shared" si="3"/>
        <v/>
      </c>
      <c r="H45" s="148"/>
      <c r="I45" s="148"/>
      <c r="J45" s="148"/>
      <c r="K45" s="148"/>
      <c r="L45" s="148"/>
      <c r="M45" s="148"/>
      <c r="N45" s="148"/>
      <c r="O45" s="149"/>
    </row>
    <row r="46" spans="1:15" ht="13.5" thickBot="1" x14ac:dyDescent="0.25">
      <c r="A46" s="176"/>
      <c r="B46" s="134">
        <v>2</v>
      </c>
      <c r="C46" s="150"/>
      <c r="D46" s="140"/>
      <c r="E46" s="140"/>
      <c r="F46" s="141" t="str">
        <f t="shared" si="2"/>
        <v/>
      </c>
      <c r="G46" s="142" t="str">
        <f t="shared" si="3"/>
        <v/>
      </c>
      <c r="H46" s="143"/>
      <c r="I46" s="143"/>
      <c r="J46" s="143"/>
      <c r="K46" s="143"/>
      <c r="L46" s="143"/>
      <c r="M46" s="143"/>
      <c r="N46" s="143"/>
      <c r="O46" s="151"/>
    </row>
    <row r="47" spans="1:15" ht="13.5" thickBot="1" x14ac:dyDescent="0.25">
      <c r="A47" s="176"/>
      <c r="B47" s="135">
        <v>3</v>
      </c>
      <c r="C47" s="152"/>
      <c r="D47" s="153"/>
      <c r="E47" s="153"/>
      <c r="F47" s="154" t="str">
        <f t="shared" si="2"/>
        <v/>
      </c>
      <c r="G47" s="155" t="str">
        <f t="shared" si="3"/>
        <v/>
      </c>
      <c r="H47" s="156"/>
      <c r="I47" s="156"/>
      <c r="J47" s="156"/>
      <c r="K47" s="156"/>
      <c r="L47" s="156"/>
      <c r="M47" s="156"/>
      <c r="N47" s="156"/>
      <c r="O47" s="157"/>
    </row>
    <row r="48" spans="1:15" ht="12.75" customHeight="1" thickBot="1" x14ac:dyDescent="0.25">
      <c r="A48" s="176" t="s">
        <v>36</v>
      </c>
      <c r="B48" s="133">
        <v>1</v>
      </c>
      <c r="C48" s="144"/>
      <c r="D48" s="145"/>
      <c r="E48" s="145"/>
      <c r="F48" s="146" t="str">
        <f t="shared" si="2"/>
        <v/>
      </c>
      <c r="G48" s="147" t="str">
        <f t="shared" si="3"/>
        <v/>
      </c>
      <c r="H48" s="148"/>
      <c r="I48" s="148"/>
      <c r="J48" s="148"/>
      <c r="K48" s="148"/>
      <c r="L48" s="148"/>
      <c r="M48" s="148"/>
      <c r="N48" s="148"/>
      <c r="O48" s="149"/>
    </row>
    <row r="49" spans="1:15" ht="13.5" thickBot="1" x14ac:dyDescent="0.25">
      <c r="A49" s="176"/>
      <c r="B49" s="134">
        <v>2</v>
      </c>
      <c r="C49" s="150"/>
      <c r="D49" s="140"/>
      <c r="E49" s="140"/>
      <c r="F49" s="141" t="str">
        <f t="shared" si="2"/>
        <v/>
      </c>
      <c r="G49" s="142" t="str">
        <f t="shared" si="3"/>
        <v/>
      </c>
      <c r="H49" s="143"/>
      <c r="I49" s="143"/>
      <c r="J49" s="143"/>
      <c r="K49" s="143"/>
      <c r="L49" s="143"/>
      <c r="M49" s="143"/>
      <c r="N49" s="143"/>
      <c r="O49" s="151"/>
    </row>
    <row r="50" spans="1:15" ht="13.5" thickBot="1" x14ac:dyDescent="0.25">
      <c r="A50" s="176"/>
      <c r="B50" s="135">
        <v>3</v>
      </c>
      <c r="C50" s="152"/>
      <c r="D50" s="153"/>
      <c r="E50" s="153"/>
      <c r="F50" s="154" t="str">
        <f t="shared" si="2"/>
        <v/>
      </c>
      <c r="G50" s="155" t="str">
        <f t="shared" si="3"/>
        <v/>
      </c>
      <c r="H50" s="156"/>
      <c r="I50" s="156"/>
      <c r="J50" s="156"/>
      <c r="K50" s="156"/>
      <c r="L50" s="156"/>
      <c r="M50" s="156"/>
      <c r="N50" s="156"/>
      <c r="O50" s="157"/>
    </row>
    <row r="51" spans="1:15" ht="12.75" customHeight="1" thickBot="1" x14ac:dyDescent="0.25">
      <c r="A51" s="176" t="s">
        <v>37</v>
      </c>
      <c r="B51" s="133">
        <v>1</v>
      </c>
      <c r="C51" s="144"/>
      <c r="D51" s="145"/>
      <c r="E51" s="145"/>
      <c r="F51" s="146" t="str">
        <f t="shared" si="2"/>
        <v/>
      </c>
      <c r="G51" s="147" t="str">
        <f t="shared" si="3"/>
        <v/>
      </c>
      <c r="H51" s="148"/>
      <c r="I51" s="148"/>
      <c r="J51" s="148"/>
      <c r="K51" s="148"/>
      <c r="L51" s="148"/>
      <c r="M51" s="148"/>
      <c r="N51" s="148"/>
      <c r="O51" s="149"/>
    </row>
    <row r="52" spans="1:15" ht="13.5" thickBot="1" x14ac:dyDescent="0.25">
      <c r="A52" s="176"/>
      <c r="B52" s="134">
        <v>2</v>
      </c>
      <c r="C52" s="150"/>
      <c r="D52" s="140"/>
      <c r="E52" s="140"/>
      <c r="F52" s="141" t="str">
        <f t="shared" si="2"/>
        <v/>
      </c>
      <c r="G52" s="142" t="str">
        <f t="shared" si="3"/>
        <v/>
      </c>
      <c r="H52" s="143"/>
      <c r="I52" s="143"/>
      <c r="J52" s="143"/>
      <c r="K52" s="143"/>
      <c r="L52" s="143"/>
      <c r="M52" s="143"/>
      <c r="N52" s="143"/>
      <c r="O52" s="151"/>
    </row>
    <row r="53" spans="1:15" ht="13.5" thickBot="1" x14ac:dyDescent="0.25">
      <c r="A53" s="176"/>
      <c r="B53" s="135">
        <v>3</v>
      </c>
      <c r="C53" s="152"/>
      <c r="D53" s="153"/>
      <c r="E53" s="153"/>
      <c r="F53" s="154" t="str">
        <f t="shared" si="2"/>
        <v/>
      </c>
      <c r="G53" s="155" t="str">
        <f t="shared" si="3"/>
        <v/>
      </c>
      <c r="H53" s="156"/>
      <c r="I53" s="156"/>
      <c r="J53" s="156"/>
      <c r="K53" s="156"/>
      <c r="L53" s="156"/>
      <c r="M53" s="156"/>
      <c r="N53" s="156"/>
      <c r="O53" s="157"/>
    </row>
    <row r="54" spans="1:15" ht="12.75" customHeight="1" thickBot="1" x14ac:dyDescent="0.25">
      <c r="A54" s="176" t="s">
        <v>38</v>
      </c>
      <c r="B54" s="133">
        <v>1</v>
      </c>
      <c r="C54" s="144"/>
      <c r="D54" s="145"/>
      <c r="E54" s="145"/>
      <c r="F54" s="146" t="str">
        <f t="shared" si="2"/>
        <v/>
      </c>
      <c r="G54" s="147" t="str">
        <f t="shared" si="3"/>
        <v/>
      </c>
      <c r="H54" s="148"/>
      <c r="I54" s="148"/>
      <c r="J54" s="148"/>
      <c r="K54" s="148"/>
      <c r="L54" s="148"/>
      <c r="M54" s="148"/>
      <c r="N54" s="148"/>
      <c r="O54" s="149"/>
    </row>
    <row r="55" spans="1:15" ht="13.5" thickBot="1" x14ac:dyDescent="0.25">
      <c r="A55" s="176"/>
      <c r="B55" s="134">
        <v>2</v>
      </c>
      <c r="C55" s="150"/>
      <c r="D55" s="140"/>
      <c r="E55" s="140"/>
      <c r="F55" s="141" t="str">
        <f t="shared" si="2"/>
        <v/>
      </c>
      <c r="G55" s="142" t="str">
        <f t="shared" si="3"/>
        <v/>
      </c>
      <c r="H55" s="143"/>
      <c r="I55" s="143"/>
      <c r="J55" s="143"/>
      <c r="K55" s="143"/>
      <c r="L55" s="143"/>
      <c r="M55" s="143"/>
      <c r="N55" s="143"/>
      <c r="O55" s="151"/>
    </row>
    <row r="56" spans="1:15" ht="13.5" thickBot="1" x14ac:dyDescent="0.25">
      <c r="A56" s="176"/>
      <c r="B56" s="135">
        <v>3</v>
      </c>
      <c r="C56" s="152"/>
      <c r="D56" s="153"/>
      <c r="E56" s="153"/>
      <c r="F56" s="154" t="str">
        <f t="shared" si="2"/>
        <v/>
      </c>
      <c r="G56" s="155" t="str">
        <f t="shared" si="3"/>
        <v/>
      </c>
      <c r="H56" s="156"/>
      <c r="I56" s="156"/>
      <c r="J56" s="156"/>
      <c r="K56" s="156"/>
      <c r="L56" s="156"/>
      <c r="M56" s="156"/>
      <c r="N56" s="156"/>
      <c r="O56" s="157"/>
    </row>
    <row r="57" spans="1:15" ht="12.75" customHeight="1" thickBot="1" x14ac:dyDescent="0.25">
      <c r="A57" s="176" t="s">
        <v>39</v>
      </c>
      <c r="B57" s="133">
        <v>1</v>
      </c>
      <c r="C57" s="144"/>
      <c r="D57" s="145"/>
      <c r="E57" s="145"/>
      <c r="F57" s="146" t="str">
        <f t="shared" si="2"/>
        <v/>
      </c>
      <c r="G57" s="147" t="str">
        <f t="shared" si="3"/>
        <v/>
      </c>
      <c r="H57" s="148"/>
      <c r="I57" s="148"/>
      <c r="J57" s="148"/>
      <c r="K57" s="148"/>
      <c r="L57" s="148"/>
      <c r="M57" s="148"/>
      <c r="N57" s="148"/>
      <c r="O57" s="149"/>
    </row>
    <row r="58" spans="1:15" ht="13.5" thickBot="1" x14ac:dyDescent="0.25">
      <c r="A58" s="176"/>
      <c r="B58" s="134">
        <v>2</v>
      </c>
      <c r="C58" s="150"/>
      <c r="D58" s="140"/>
      <c r="E58" s="140"/>
      <c r="F58" s="141" t="str">
        <f t="shared" si="2"/>
        <v/>
      </c>
      <c r="G58" s="142" t="str">
        <f t="shared" si="3"/>
        <v/>
      </c>
      <c r="H58" s="143"/>
      <c r="I58" s="143"/>
      <c r="J58" s="143"/>
      <c r="K58" s="143"/>
      <c r="L58" s="143"/>
      <c r="M58" s="143"/>
      <c r="N58" s="143"/>
      <c r="O58" s="151"/>
    </row>
    <row r="59" spans="1:15" ht="13.5" thickBot="1" x14ac:dyDescent="0.25">
      <c r="A59" s="176"/>
      <c r="B59" s="135">
        <v>3</v>
      </c>
      <c r="C59" s="152"/>
      <c r="D59" s="153"/>
      <c r="E59" s="153"/>
      <c r="F59" s="154" t="str">
        <f t="shared" si="2"/>
        <v/>
      </c>
      <c r="G59" s="155" t="str">
        <f t="shared" si="3"/>
        <v/>
      </c>
      <c r="H59" s="156"/>
      <c r="I59" s="156"/>
      <c r="J59" s="156"/>
      <c r="K59" s="156"/>
      <c r="L59" s="156"/>
      <c r="M59" s="156"/>
      <c r="N59" s="156"/>
      <c r="O59" s="157"/>
    </row>
    <row r="60" spans="1:15" ht="12.75" customHeight="1" thickBot="1" x14ac:dyDescent="0.25">
      <c r="A60" s="176" t="s">
        <v>40</v>
      </c>
      <c r="B60" s="133">
        <v>1</v>
      </c>
      <c r="C60" s="144"/>
      <c r="D60" s="145"/>
      <c r="E60" s="145"/>
      <c r="F60" s="146" t="str">
        <f t="shared" si="2"/>
        <v/>
      </c>
      <c r="G60" s="147" t="str">
        <f t="shared" si="3"/>
        <v/>
      </c>
      <c r="H60" s="148"/>
      <c r="I60" s="148"/>
      <c r="J60" s="148"/>
      <c r="K60" s="148"/>
      <c r="L60" s="148"/>
      <c r="M60" s="148"/>
      <c r="N60" s="148"/>
      <c r="O60" s="149"/>
    </row>
    <row r="61" spans="1:15" ht="13.5" thickBot="1" x14ac:dyDescent="0.25">
      <c r="A61" s="176"/>
      <c r="B61" s="134">
        <v>2</v>
      </c>
      <c r="C61" s="150"/>
      <c r="D61" s="140"/>
      <c r="E61" s="140"/>
      <c r="F61" s="141" t="str">
        <f t="shared" si="2"/>
        <v/>
      </c>
      <c r="G61" s="142" t="str">
        <f t="shared" si="3"/>
        <v/>
      </c>
      <c r="H61" s="143"/>
      <c r="I61" s="143"/>
      <c r="J61" s="143"/>
      <c r="K61" s="143"/>
      <c r="L61" s="143"/>
      <c r="M61" s="143"/>
      <c r="N61" s="143"/>
      <c r="O61" s="151"/>
    </row>
    <row r="62" spans="1:15" ht="13.5" thickBot="1" x14ac:dyDescent="0.25">
      <c r="A62" s="176"/>
      <c r="B62" s="135">
        <v>3</v>
      </c>
      <c r="C62" s="152"/>
      <c r="D62" s="153"/>
      <c r="E62" s="153"/>
      <c r="F62" s="154" t="str">
        <f t="shared" si="2"/>
        <v/>
      </c>
      <c r="G62" s="155" t="str">
        <f t="shared" si="3"/>
        <v/>
      </c>
      <c r="H62" s="156"/>
      <c r="I62" s="156"/>
      <c r="J62" s="156"/>
      <c r="K62" s="156"/>
      <c r="L62" s="156"/>
      <c r="M62" s="156"/>
      <c r="N62" s="156"/>
      <c r="O62" s="157"/>
    </row>
    <row r="63" spans="1:15" ht="12.75" customHeight="1" thickBot="1" x14ac:dyDescent="0.25">
      <c r="A63" s="176" t="s">
        <v>41</v>
      </c>
      <c r="B63" s="133">
        <v>1</v>
      </c>
      <c r="C63" s="144"/>
      <c r="D63" s="145"/>
      <c r="E63" s="145"/>
      <c r="F63" s="146" t="str">
        <f t="shared" si="2"/>
        <v/>
      </c>
      <c r="G63" s="147" t="str">
        <f t="shared" si="3"/>
        <v/>
      </c>
      <c r="H63" s="148"/>
      <c r="I63" s="148"/>
      <c r="J63" s="148"/>
      <c r="K63" s="148"/>
      <c r="L63" s="148"/>
      <c r="M63" s="148"/>
      <c r="N63" s="148"/>
      <c r="O63" s="149"/>
    </row>
    <row r="64" spans="1:15" ht="13.5" thickBot="1" x14ac:dyDescent="0.25">
      <c r="A64" s="176"/>
      <c r="B64" s="134">
        <v>2</v>
      </c>
      <c r="C64" s="150"/>
      <c r="D64" s="140"/>
      <c r="E64" s="140"/>
      <c r="F64" s="141" t="str">
        <f t="shared" si="2"/>
        <v/>
      </c>
      <c r="G64" s="142" t="str">
        <f t="shared" si="3"/>
        <v/>
      </c>
      <c r="H64" s="143"/>
      <c r="I64" s="143"/>
      <c r="J64" s="143"/>
      <c r="K64" s="143"/>
      <c r="L64" s="143"/>
      <c r="M64" s="143"/>
      <c r="N64" s="143"/>
      <c r="O64" s="151"/>
    </row>
    <row r="65" spans="1:15" ht="13.5" thickBot="1" x14ac:dyDescent="0.25">
      <c r="A65" s="182"/>
      <c r="B65" s="136">
        <v>3</v>
      </c>
      <c r="C65" s="152"/>
      <c r="D65" s="153"/>
      <c r="E65" s="153"/>
      <c r="F65" s="154" t="str">
        <f t="shared" si="2"/>
        <v/>
      </c>
      <c r="G65" s="155" t="str">
        <f t="shared" si="3"/>
        <v/>
      </c>
      <c r="H65" s="156"/>
      <c r="I65" s="156"/>
      <c r="J65" s="156"/>
      <c r="K65" s="156"/>
      <c r="L65" s="156"/>
      <c r="M65" s="156"/>
      <c r="N65" s="156"/>
      <c r="O65" s="157"/>
    </row>
  </sheetData>
  <sheetProtection password="A042" sheet="1" objects="1" scenarios="1"/>
  <mergeCells count="29">
    <mergeCell ref="A51:A53"/>
    <mergeCell ref="A54:A56"/>
    <mergeCell ref="A57:A59"/>
    <mergeCell ref="A60:A62"/>
    <mergeCell ref="A63:A65"/>
    <mergeCell ref="A9:A11"/>
    <mergeCell ref="A12:A14"/>
    <mergeCell ref="A48:A50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1:O1"/>
    <mergeCell ref="J3:L3"/>
    <mergeCell ref="M3:N3"/>
    <mergeCell ref="O3:O4"/>
    <mergeCell ref="A6:A8"/>
    <mergeCell ref="A3:A4"/>
    <mergeCell ref="B3:B4"/>
    <mergeCell ref="C3:C4"/>
    <mergeCell ref="D3:F3"/>
    <mergeCell ref="G3:I3"/>
  </mergeCells>
  <pageMargins left="0.70866141732283472" right="0.70866141732283472" top="0.59055118110236227" bottom="0.59055118110236227" header="7.874015748031496E-2" footer="7.874015748031496E-2"/>
  <pageSetup paperSize="9" orientation="landscape" useFirstPageNumber="1" horizontalDpi="300" verticalDpi="300" r:id="rId1"/>
  <headerFooter alignWithMargins="0">
    <oddHeader xml:space="preserve">&amp;L&amp;G&amp;RVídeňská 1023, 69123 Pohořelice
tel: +420519424247, email: nutrivet@nutrivet.cz, web: www.nutrivet.cz 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zoomScaleNormal="100" workbookViewId="0">
      <selection activeCell="Q8" sqref="Q8"/>
    </sheetView>
  </sheetViews>
  <sheetFormatPr defaultRowHeight="12.75" x14ac:dyDescent="0.2"/>
  <cols>
    <col min="1" max="1" width="5.5703125" customWidth="1"/>
    <col min="3" max="3" width="13.140625" customWidth="1"/>
    <col min="5" max="5" width="11.85546875" customWidth="1"/>
    <col min="6" max="6" width="7.7109375" customWidth="1"/>
    <col min="7" max="7" width="11.85546875" customWidth="1"/>
    <col min="11" max="12" width="0" hidden="1" customWidth="1"/>
  </cols>
  <sheetData>
    <row r="1" spans="1:12" x14ac:dyDescent="0.2">
      <c r="A1" s="184" t="s">
        <v>84</v>
      </c>
      <c r="B1" s="184"/>
      <c r="C1" s="184"/>
      <c r="D1" s="184"/>
      <c r="E1" s="184"/>
      <c r="F1" s="184"/>
      <c r="G1" s="184"/>
      <c r="H1" s="184"/>
      <c r="I1" s="184"/>
    </row>
    <row r="3" spans="1:12" x14ac:dyDescent="0.2">
      <c r="C3" s="183" t="s">
        <v>76</v>
      </c>
      <c r="D3" s="170"/>
      <c r="E3" s="170"/>
    </row>
    <row r="4" spans="1:12" x14ac:dyDescent="0.2">
      <c r="B4" s="1"/>
      <c r="C4" s="170"/>
      <c r="D4" s="170"/>
      <c r="E4" s="170"/>
      <c r="F4" s="2"/>
      <c r="G4" s="2"/>
      <c r="H4" s="3"/>
    </row>
    <row r="5" spans="1:12" x14ac:dyDescent="0.2">
      <c r="B5" s="4"/>
      <c r="C5" s="53"/>
      <c r="D5" s="53"/>
      <c r="E5" s="5" t="s">
        <v>77</v>
      </c>
      <c r="F5" s="5"/>
      <c r="G5" s="5" t="s">
        <v>61</v>
      </c>
      <c r="H5" s="6"/>
      <c r="L5" t="s">
        <v>63</v>
      </c>
    </row>
    <row r="6" spans="1:12" ht="13.5" thickBot="1" x14ac:dyDescent="0.25">
      <c r="B6" s="4"/>
      <c r="C6" s="5"/>
      <c r="H6" s="6"/>
    </row>
    <row r="7" spans="1:12" ht="16.5" thickBot="1" x14ac:dyDescent="0.3">
      <c r="B7" s="4"/>
      <c r="C7" s="45" t="s">
        <v>54</v>
      </c>
      <c r="D7" s="45"/>
      <c r="E7" s="49">
        <v>88</v>
      </c>
      <c r="G7" s="49">
        <v>0.6</v>
      </c>
      <c r="H7" s="6"/>
      <c r="L7">
        <f>E7*G7</f>
        <v>52.8</v>
      </c>
    </row>
    <row r="8" spans="1:12" x14ac:dyDescent="0.2">
      <c r="B8" s="4"/>
      <c r="H8" s="6"/>
    </row>
    <row r="9" spans="1:12" ht="13.5" thickBot="1" x14ac:dyDescent="0.25">
      <c r="B9" s="4"/>
      <c r="H9" s="6"/>
    </row>
    <row r="10" spans="1:12" ht="16.5" thickBot="1" x14ac:dyDescent="0.3">
      <c r="B10" s="4"/>
      <c r="C10" s="45" t="s">
        <v>55</v>
      </c>
      <c r="D10" s="45"/>
      <c r="E10" s="50">
        <v>30</v>
      </c>
      <c r="G10" s="50">
        <v>0.7</v>
      </c>
      <c r="H10" s="6"/>
      <c r="L10">
        <f>E10*G10</f>
        <v>21</v>
      </c>
    </row>
    <row r="11" spans="1:12" x14ac:dyDescent="0.2">
      <c r="B11" s="4"/>
      <c r="E11" s="56"/>
      <c r="H11" s="6"/>
    </row>
    <row r="12" spans="1:12" ht="13.5" thickBot="1" x14ac:dyDescent="0.25">
      <c r="B12" s="4"/>
      <c r="D12" s="5"/>
      <c r="E12" s="54"/>
      <c r="H12" s="6"/>
    </row>
    <row r="13" spans="1:12" ht="16.5" thickBot="1" x14ac:dyDescent="0.3">
      <c r="B13" s="4"/>
      <c r="C13" s="45" t="s">
        <v>16</v>
      </c>
      <c r="D13" s="45"/>
      <c r="E13" s="60"/>
      <c r="G13" s="51">
        <v>0.69</v>
      </c>
      <c r="H13" s="6"/>
    </row>
    <row r="14" spans="1:12" x14ac:dyDescent="0.2">
      <c r="B14" s="4"/>
      <c r="C14" s="62"/>
      <c r="D14" s="46"/>
      <c r="E14" s="63"/>
      <c r="F14" s="62"/>
      <c r="G14" s="62"/>
      <c r="H14" s="6"/>
    </row>
    <row r="15" spans="1:12" ht="13.5" thickBot="1" x14ac:dyDescent="0.25">
      <c r="B15" s="4"/>
      <c r="E15" s="56"/>
      <c r="H15" s="6"/>
    </row>
    <row r="16" spans="1:12" ht="16.5" thickBot="1" x14ac:dyDescent="0.3">
      <c r="B16" s="4"/>
      <c r="C16" s="45" t="s">
        <v>78</v>
      </c>
      <c r="D16" s="45"/>
      <c r="E16" s="67"/>
      <c r="G16" s="51" t="s">
        <v>4</v>
      </c>
      <c r="H16" s="6"/>
      <c r="K16" s="17">
        <f>1000-(E7+E10+E19)</f>
        <v>831</v>
      </c>
      <c r="L16" t="s">
        <v>86</v>
      </c>
    </row>
    <row r="17" spans="2:8" s="62" customFormat="1" x14ac:dyDescent="0.2">
      <c r="B17" s="61"/>
      <c r="D17" s="46"/>
      <c r="E17" s="63"/>
      <c r="H17" s="64"/>
    </row>
    <row r="18" spans="2:8" ht="13.5" thickBot="1" x14ac:dyDescent="0.25">
      <c r="B18" s="4"/>
      <c r="E18" s="56"/>
      <c r="H18" s="6"/>
    </row>
    <row r="19" spans="2:8" ht="16.5" thickBot="1" x14ac:dyDescent="0.3">
      <c r="B19" s="4"/>
      <c r="C19" s="45" t="s">
        <v>57</v>
      </c>
      <c r="D19" s="45"/>
      <c r="E19" s="113">
        <v>51</v>
      </c>
      <c r="G19" s="67"/>
      <c r="H19" s="6"/>
    </row>
    <row r="20" spans="2:8" ht="15.75" x14ac:dyDescent="0.25">
      <c r="B20" s="4"/>
      <c r="C20" s="45"/>
      <c r="D20" s="45"/>
      <c r="E20" s="65"/>
      <c r="G20" s="67"/>
      <c r="H20" s="6"/>
    </row>
    <row r="21" spans="2:8" ht="16.5" thickBot="1" x14ac:dyDescent="0.3">
      <c r="B21" s="4"/>
      <c r="C21" s="45"/>
      <c r="D21" s="45"/>
      <c r="E21" s="65"/>
      <c r="G21" s="67"/>
      <c r="H21" s="6"/>
    </row>
    <row r="22" spans="2:8" ht="16.5" thickBot="1" x14ac:dyDescent="0.3">
      <c r="B22" s="4"/>
      <c r="C22" s="45" t="s">
        <v>82</v>
      </c>
      <c r="D22" s="45"/>
      <c r="E22" s="66">
        <f>1000-E19</f>
        <v>949</v>
      </c>
      <c r="G22" s="67"/>
      <c r="H22" s="6"/>
    </row>
    <row r="23" spans="2:8" x14ac:dyDescent="0.2">
      <c r="B23" s="4"/>
      <c r="C23" s="5"/>
      <c r="H23" s="6"/>
    </row>
    <row r="24" spans="2:8" x14ac:dyDescent="0.2">
      <c r="B24" s="7"/>
      <c r="C24" s="8"/>
      <c r="D24" s="8"/>
      <c r="E24" s="8"/>
      <c r="F24" s="8"/>
      <c r="G24" s="8"/>
      <c r="H24" s="9"/>
    </row>
    <row r="27" spans="2:8" x14ac:dyDescent="0.2">
      <c r="C27" s="183" t="s">
        <v>79</v>
      </c>
      <c r="D27" s="170"/>
      <c r="E27" s="170"/>
    </row>
    <row r="28" spans="2:8" x14ac:dyDescent="0.2">
      <c r="B28" s="1"/>
      <c r="C28" s="170"/>
      <c r="D28" s="170"/>
      <c r="E28" s="170"/>
      <c r="F28" s="2"/>
      <c r="G28" s="2"/>
      <c r="H28" s="3"/>
    </row>
    <row r="29" spans="2:8" x14ac:dyDescent="0.2">
      <c r="B29" s="4"/>
      <c r="C29" s="53"/>
      <c r="D29" s="53"/>
      <c r="E29" s="5" t="s">
        <v>80</v>
      </c>
      <c r="F29" s="5"/>
      <c r="G29" s="5" t="s">
        <v>81</v>
      </c>
      <c r="H29" s="6"/>
    </row>
    <row r="30" spans="2:8" ht="13.5" thickBot="1" x14ac:dyDescent="0.25">
      <c r="B30" s="4"/>
      <c r="C30" s="5"/>
      <c r="H30" s="6"/>
    </row>
    <row r="31" spans="2:8" ht="16.5" thickBot="1" x14ac:dyDescent="0.3">
      <c r="B31" s="4"/>
      <c r="C31" s="45" t="s">
        <v>54</v>
      </c>
      <c r="D31" s="45"/>
      <c r="E31" s="57">
        <v>5.8799999999999998E-3</v>
      </c>
      <c r="G31" s="55"/>
      <c r="H31" s="6"/>
    </row>
    <row r="32" spans="2:8" x14ac:dyDescent="0.2">
      <c r="B32" s="4"/>
      <c r="H32" s="6"/>
    </row>
    <row r="33" spans="2:10" ht="13.5" thickBot="1" x14ac:dyDescent="0.25">
      <c r="B33" s="4"/>
      <c r="H33" s="6"/>
    </row>
    <row r="34" spans="2:10" ht="16.5" thickBot="1" x14ac:dyDescent="0.3">
      <c r="B34" s="4"/>
      <c r="C34" s="45" t="s">
        <v>82</v>
      </c>
      <c r="D34" s="45"/>
      <c r="E34" s="58">
        <v>1.9179999999999999E-2</v>
      </c>
      <c r="G34" s="58">
        <v>1.549E-2</v>
      </c>
      <c r="H34" s="6"/>
    </row>
    <row r="35" spans="2:10" x14ac:dyDescent="0.2">
      <c r="B35" s="4"/>
      <c r="D35" s="5"/>
      <c r="E35" s="5"/>
      <c r="H35" s="6"/>
      <c r="J35" s="56"/>
    </row>
    <row r="36" spans="2:10" ht="13.5" thickBot="1" x14ac:dyDescent="0.25">
      <c r="B36" s="4"/>
      <c r="H36" s="6"/>
    </row>
    <row r="37" spans="2:10" ht="16.5" thickBot="1" x14ac:dyDescent="0.3">
      <c r="B37" s="4"/>
      <c r="C37" s="45" t="s">
        <v>83</v>
      </c>
      <c r="D37" s="45"/>
      <c r="E37" s="59">
        <v>-0.15</v>
      </c>
      <c r="G37" s="68"/>
      <c r="H37" s="6"/>
    </row>
    <row r="38" spans="2:10" ht="15.75" x14ac:dyDescent="0.25">
      <c r="B38" s="4"/>
      <c r="C38" s="45"/>
      <c r="D38" s="45"/>
      <c r="E38" s="68"/>
      <c r="G38" s="68"/>
      <c r="H38" s="6"/>
    </row>
    <row r="39" spans="2:10" ht="16.5" thickBot="1" x14ac:dyDescent="0.3">
      <c r="B39" s="4"/>
      <c r="C39" s="45"/>
      <c r="D39" s="45"/>
      <c r="E39" s="68"/>
      <c r="G39" s="68"/>
      <c r="H39" s="6"/>
    </row>
    <row r="40" spans="2:10" ht="16.5" thickBot="1" x14ac:dyDescent="0.3">
      <c r="B40" s="4"/>
      <c r="C40" s="45" t="s">
        <v>88</v>
      </c>
      <c r="D40" s="45"/>
      <c r="E40" s="59">
        <f>E7*E31+E22*E34+E37</f>
        <v>18.56926</v>
      </c>
      <c r="G40" s="69" t="s">
        <v>89</v>
      </c>
      <c r="H40" s="6"/>
    </row>
    <row r="41" spans="2:10" x14ac:dyDescent="0.2">
      <c r="B41" s="4"/>
      <c r="C41" s="5"/>
      <c r="H41" s="6"/>
    </row>
    <row r="42" spans="2:10" x14ac:dyDescent="0.2">
      <c r="B42" s="7"/>
      <c r="C42" s="8"/>
      <c r="D42" s="8"/>
      <c r="E42" s="8"/>
      <c r="F42" s="8"/>
      <c r="G42" s="8"/>
      <c r="H42" s="9"/>
    </row>
  </sheetData>
  <sheetProtection password="A042" sheet="1" objects="1" scenarios="1"/>
  <mergeCells count="3">
    <mergeCell ref="C3:E4"/>
    <mergeCell ref="C27:E28"/>
    <mergeCell ref="A1:I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6"/>
  <sheetViews>
    <sheetView topLeftCell="AD1" zoomScale="90" zoomScaleNormal="90" workbookViewId="0">
      <selection activeCell="AN21" sqref="AN21"/>
    </sheetView>
  </sheetViews>
  <sheetFormatPr defaultColWidth="11.5703125" defaultRowHeight="12.75" x14ac:dyDescent="0.2"/>
  <cols>
    <col min="1" max="24" width="7.5703125" customWidth="1"/>
    <col min="25" max="25" width="8.42578125" customWidth="1"/>
    <col min="26" max="27" width="7.5703125" customWidth="1"/>
    <col min="28" max="29" width="14" customWidth="1"/>
    <col min="30" max="30" width="10.85546875" customWidth="1"/>
    <col min="31" max="31" width="12.5703125" customWidth="1"/>
    <col min="32" max="37" width="7.7109375" customWidth="1"/>
    <col min="38" max="41" width="10.85546875" customWidth="1"/>
    <col min="42" max="43" width="7.5703125" customWidth="1"/>
    <col min="44" max="44" width="9.85546875" customWidth="1"/>
    <col min="45" max="46" width="9.28515625" customWidth="1"/>
  </cols>
  <sheetData>
    <row r="1" spans="1:46" x14ac:dyDescent="0.2">
      <c r="A1" s="185" t="str">
        <f>'Vstupy Hybridů'!A1</f>
        <v>Chemická analýza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3" spans="1:46" ht="12.75" customHeight="1" x14ac:dyDescent="0.2">
      <c r="A3" s="186" t="s">
        <v>5</v>
      </c>
      <c r="B3" s="186" t="s">
        <v>6</v>
      </c>
      <c r="C3" s="186" t="s">
        <v>7</v>
      </c>
      <c r="D3" s="186" t="s">
        <v>8</v>
      </c>
      <c r="E3" s="186"/>
      <c r="F3" s="186"/>
      <c r="G3" s="186" t="s">
        <v>9</v>
      </c>
      <c r="H3" s="186"/>
      <c r="I3" s="186"/>
      <c r="J3" s="186" t="s">
        <v>42</v>
      </c>
      <c r="K3" s="186"/>
      <c r="L3" s="186"/>
      <c r="M3" s="186" t="s">
        <v>16</v>
      </c>
      <c r="N3" s="186"/>
      <c r="O3" s="186"/>
      <c r="P3" s="192" t="s">
        <v>17</v>
      </c>
      <c r="Q3" s="192"/>
      <c r="R3" s="192"/>
      <c r="S3" s="186" t="s">
        <v>18</v>
      </c>
      <c r="T3" s="186"/>
      <c r="U3" s="186"/>
      <c r="V3" s="186" t="s">
        <v>43</v>
      </c>
      <c r="W3" s="186"/>
      <c r="X3" s="186"/>
      <c r="Y3" s="187" t="s">
        <v>10</v>
      </c>
      <c r="Z3" s="188"/>
      <c r="AA3" s="189"/>
      <c r="AB3" s="187" t="s">
        <v>11</v>
      </c>
      <c r="AC3" s="189"/>
      <c r="AD3" s="190" t="s">
        <v>44</v>
      </c>
      <c r="AE3" s="190" t="s">
        <v>45</v>
      </c>
      <c r="AF3" s="187" t="s">
        <v>46</v>
      </c>
      <c r="AG3" s="188"/>
      <c r="AH3" s="188"/>
      <c r="AI3" s="188"/>
      <c r="AJ3" s="188"/>
      <c r="AK3" s="189"/>
      <c r="AL3" s="187" t="s">
        <v>47</v>
      </c>
      <c r="AM3" s="189"/>
      <c r="AN3" s="187" t="s">
        <v>85</v>
      </c>
      <c r="AO3" s="189"/>
      <c r="AP3" s="190" t="s">
        <v>12</v>
      </c>
      <c r="AQ3" s="190"/>
      <c r="AR3" s="195" t="s">
        <v>106</v>
      </c>
      <c r="AS3" s="192" t="s">
        <v>48</v>
      </c>
      <c r="AT3" s="192"/>
    </row>
    <row r="4" spans="1:46" ht="25.5" x14ac:dyDescent="0.2">
      <c r="A4" s="186"/>
      <c r="B4" s="186"/>
      <c r="C4" s="186"/>
      <c r="D4" s="71" t="s">
        <v>13</v>
      </c>
      <c r="E4" s="71" t="s">
        <v>14</v>
      </c>
      <c r="F4" s="71" t="s">
        <v>15</v>
      </c>
      <c r="G4" s="71" t="s">
        <v>13</v>
      </c>
      <c r="H4" s="71" t="s">
        <v>14</v>
      </c>
      <c r="I4" s="71" t="s">
        <v>15</v>
      </c>
      <c r="J4" s="71" t="s">
        <v>13</v>
      </c>
      <c r="K4" s="71" t="s">
        <v>14</v>
      </c>
      <c r="L4" s="71" t="s">
        <v>15</v>
      </c>
      <c r="M4" s="71" t="s">
        <v>13</v>
      </c>
      <c r="N4" s="71" t="s">
        <v>14</v>
      </c>
      <c r="O4" s="71" t="s">
        <v>15</v>
      </c>
      <c r="P4" s="71" t="s">
        <v>13</v>
      </c>
      <c r="Q4" s="71" t="s">
        <v>14</v>
      </c>
      <c r="R4" s="71" t="s">
        <v>15</v>
      </c>
      <c r="S4" s="71" t="s">
        <v>13</v>
      </c>
      <c r="T4" s="71" t="s">
        <v>14</v>
      </c>
      <c r="U4" s="71" t="s">
        <v>15</v>
      </c>
      <c r="V4" s="71" t="s">
        <v>13</v>
      </c>
      <c r="W4" s="71" t="s">
        <v>14</v>
      </c>
      <c r="X4" s="71" t="s">
        <v>15</v>
      </c>
      <c r="Y4" s="72" t="s">
        <v>16</v>
      </c>
      <c r="Z4" s="72" t="s">
        <v>17</v>
      </c>
      <c r="AA4" s="72" t="s">
        <v>18</v>
      </c>
      <c r="AB4" s="72" t="s">
        <v>19</v>
      </c>
      <c r="AC4" s="72" t="s">
        <v>20</v>
      </c>
      <c r="AD4" s="190"/>
      <c r="AE4" s="190"/>
      <c r="AF4" s="187" t="s">
        <v>56</v>
      </c>
      <c r="AG4" s="189"/>
      <c r="AH4" s="193" t="s">
        <v>16</v>
      </c>
      <c r="AI4" s="194"/>
      <c r="AJ4" s="72" t="s">
        <v>17</v>
      </c>
      <c r="AK4" s="72" t="s">
        <v>18</v>
      </c>
      <c r="AL4" s="72" t="s">
        <v>17</v>
      </c>
      <c r="AM4" s="72" t="s">
        <v>18</v>
      </c>
      <c r="AN4" s="73" t="s">
        <v>70</v>
      </c>
      <c r="AO4" s="73" t="s">
        <v>87</v>
      </c>
      <c r="AP4" s="72" t="s">
        <v>21</v>
      </c>
      <c r="AQ4" s="73" t="s">
        <v>90</v>
      </c>
      <c r="AR4" s="196"/>
      <c r="AS4" s="192"/>
      <c r="AT4" s="192"/>
    </row>
    <row r="5" spans="1:46" x14ac:dyDescent="0.2">
      <c r="A5" s="74"/>
      <c r="B5" s="74"/>
      <c r="C5" s="74"/>
      <c r="D5" s="74" t="s">
        <v>22</v>
      </c>
      <c r="E5" s="74" t="s">
        <v>22</v>
      </c>
      <c r="F5" s="74" t="s">
        <v>22</v>
      </c>
      <c r="G5" s="74" t="s">
        <v>23</v>
      </c>
      <c r="H5" s="74" t="s">
        <v>23</v>
      </c>
      <c r="I5" s="74" t="s">
        <v>23</v>
      </c>
      <c r="J5" s="74" t="s">
        <v>49</v>
      </c>
      <c r="K5" s="74" t="s">
        <v>49</v>
      </c>
      <c r="L5" s="74" t="s">
        <v>49</v>
      </c>
      <c r="M5" s="74" t="s">
        <v>49</v>
      </c>
      <c r="N5" s="74" t="s">
        <v>49</v>
      </c>
      <c r="O5" s="74" t="s">
        <v>49</v>
      </c>
      <c r="P5" s="74" t="s">
        <v>49</v>
      </c>
      <c r="Q5" s="74" t="s">
        <v>49</v>
      </c>
      <c r="R5" s="74" t="s">
        <v>49</v>
      </c>
      <c r="S5" s="74" t="s">
        <v>49</v>
      </c>
      <c r="T5" s="74" t="s">
        <v>49</v>
      </c>
      <c r="U5" s="74" t="s">
        <v>49</v>
      </c>
      <c r="V5" s="74" t="s">
        <v>50</v>
      </c>
      <c r="W5" s="74" t="s">
        <v>50</v>
      </c>
      <c r="X5" s="74" t="s">
        <v>50</v>
      </c>
      <c r="Y5" s="75" t="s">
        <v>23</v>
      </c>
      <c r="Z5" s="75" t="s">
        <v>23</v>
      </c>
      <c r="AA5" s="75" t="s">
        <v>23</v>
      </c>
      <c r="AB5" s="75" t="s">
        <v>23</v>
      </c>
      <c r="AC5" s="75" t="s">
        <v>23</v>
      </c>
      <c r="AD5" s="75" t="s">
        <v>23</v>
      </c>
      <c r="AE5" s="75" t="s">
        <v>23</v>
      </c>
      <c r="AF5" s="74" t="s">
        <v>60</v>
      </c>
      <c r="AG5" s="74" t="s">
        <v>23</v>
      </c>
      <c r="AH5" s="74" t="s">
        <v>60</v>
      </c>
      <c r="AI5" s="75" t="s">
        <v>23</v>
      </c>
      <c r="AJ5" s="75" t="s">
        <v>23</v>
      </c>
      <c r="AK5" s="75" t="s">
        <v>23</v>
      </c>
      <c r="AL5" s="75" t="s">
        <v>23</v>
      </c>
      <c r="AM5" s="75" t="s">
        <v>23</v>
      </c>
      <c r="AN5" s="75"/>
      <c r="AO5" s="75"/>
      <c r="AP5" s="74" t="s">
        <v>24</v>
      </c>
      <c r="AQ5" s="74" t="s">
        <v>24</v>
      </c>
      <c r="AR5" s="74" t="s">
        <v>107</v>
      </c>
      <c r="AS5" s="75" t="s">
        <v>51</v>
      </c>
      <c r="AT5" s="75" t="s">
        <v>52</v>
      </c>
    </row>
    <row r="6" spans="1:46" x14ac:dyDescent="0.2">
      <c r="A6" s="191" t="str">
        <f>'Vstupy Hybridů'!A6</f>
        <v>H1</v>
      </c>
      <c r="B6" s="74">
        <f>'Vstupy Hybridů'!B6</f>
        <v>1</v>
      </c>
      <c r="C6" s="75">
        <f>'Vstupy Hybridů'!C6</f>
        <v>0</v>
      </c>
      <c r="D6" s="76" t="str">
        <f>IF(ISBLANK('Vstupy Hybridů'!D6),"",'Vstupy Hybridů'!D6)</f>
        <v/>
      </c>
      <c r="E6" s="76" t="str">
        <f>IF(ISBLANK('Vstupy Hybridů'!E6),"",'Vstupy Hybridů'!E6)</f>
        <v/>
      </c>
      <c r="F6" s="76" t="str">
        <f>IF(ISBLANK('Vstupy Hybridů'!F6),"",'Vstupy Hybridů'!F6)</f>
        <v/>
      </c>
      <c r="G6" s="77" t="str">
        <f>IF(ISBLANK('Vstupy Hybridů'!G6),"",'Vstupy Hybridů'!G6)</f>
        <v/>
      </c>
      <c r="H6" s="77" t="str">
        <f>IF(ISBLANK('Vstupy Hybridů'!H6),"",'Vstupy Hybridů'!H6)</f>
        <v/>
      </c>
      <c r="I6" s="77" t="str">
        <f>IF(ISBLANK('Vstupy Hybridů'!I6),"",'Vstupy Hybridů'!I6)</f>
        <v/>
      </c>
      <c r="J6" s="78" t="str">
        <f t="shared" ref="J6:J11" si="0">IF(AND(ISNUMBER(D6),ISNUMBER(G6)),D6*G6*10,"")</f>
        <v/>
      </c>
      <c r="K6" s="78" t="str">
        <f t="shared" ref="K6:K11" si="1">IF(AND(ISNUMBER(E6),ISNUMBER(H6)),E6*H6*10,"")</f>
        <v/>
      </c>
      <c r="L6" s="78" t="str">
        <f t="shared" ref="L6:L11" si="2">IF(AND(ISNUMBER(F6),ISNUMBER(I6)),F6*I6*10,"")</f>
        <v/>
      </c>
      <c r="M6" s="78" t="str">
        <f t="shared" ref="M6:M11" si="3">IF(AND(ISNUMBER(N6),ISNUMBER(O6)),N6+O6,"")</f>
        <v/>
      </c>
      <c r="N6" s="78" t="str">
        <f t="shared" ref="N6:N11" si="4">IF(ISNUMBER(K6),K6*0.12,"")</f>
        <v/>
      </c>
      <c r="O6" s="78" t="str">
        <f t="shared" ref="O6:O37" si="5">IF(AND(ISNUMBER(L6),ISNUMBER(Y6)),L6*Y6*0.01,"")</f>
        <v/>
      </c>
      <c r="P6" s="78" t="str">
        <f t="shared" ref="P6:P11" si="6">IF(AND(ISNUMBER(Q6),ISNUMBER(R6)),Q6+R6,"")</f>
        <v/>
      </c>
      <c r="Q6" s="78" t="str">
        <f t="shared" ref="Q6:Q11" si="7">IF(ISNUMBER(K6),K6*0.283,"")</f>
        <v/>
      </c>
      <c r="R6" s="78" t="str">
        <f t="shared" ref="R6:R37" si="8">IF(AND(ISNUMBER(L6),ISNUMBER(Z6)),L6*Z6*0.01,"")</f>
        <v/>
      </c>
      <c r="S6" s="78" t="str">
        <f t="shared" ref="S6:S11" si="9">IF(AND(ISNUMBER(T6),ISNUMBER(U6)),T6+U6,"")</f>
        <v/>
      </c>
      <c r="T6" s="78" t="str">
        <f t="shared" ref="T6:T11" si="10">IF(ISNUMBER(K6),K6*0.9,"")</f>
        <v/>
      </c>
      <c r="U6" s="78" t="str">
        <f t="shared" ref="U6:U37" si="11">IF(AND(ISNUMBER(L6),ISNUMBER(AA6)),L6*AA6*0.01,"")</f>
        <v/>
      </c>
      <c r="V6" s="77" t="str">
        <f>IF(AND(ISNUMBER(C6),ISNUMBER(J6)),C6*J6/10000,"")</f>
        <v/>
      </c>
      <c r="W6" s="77" t="str">
        <f>IF(AND(ISNUMBER(C6),ISNUMBER(K6)),C6*K6/10000,"")</f>
        <v/>
      </c>
      <c r="X6" s="77" t="str">
        <f>IF(AND(ISNUMBER(C6),ISNUMBER(L6)),C6*L6/10000,"")</f>
        <v/>
      </c>
      <c r="Y6" s="77" t="str">
        <f>IF(ISNUMBER('Vstupy Hybridů'!J6),'Vstupy Hybridů'!J6,"")</f>
        <v/>
      </c>
      <c r="Z6" s="77" t="str">
        <f>IF(ISNUMBER('Vstupy Hybridů'!K6),'Vstupy Hybridů'!K6,"")</f>
        <v/>
      </c>
      <c r="AA6" s="77" t="str">
        <f>IF(ISNUMBER('Vstupy Hybridů'!L6),'Vstupy Hybridů'!L6,"")</f>
        <v/>
      </c>
      <c r="AB6" s="77" t="str">
        <f>IF(ISNUMBER('Vstupy Hybridů'!M6),'Vstupy Hybridů'!M6,"")</f>
        <v/>
      </c>
      <c r="AC6" s="77" t="str">
        <f>IF(ISNUMBER('Vstupy Hybridů'!N6),'Vstupy Hybridů'!N6,"")</f>
        <v/>
      </c>
      <c r="AD6" s="77" t="str">
        <f>IF(AND(ISNUMBER(K6),ISNUMBER('Vstupy Hybridů'!O6),ISNUMBER(J6)),K6*('Vstupy Hybridů'!O6/100)*100/J6,"")</f>
        <v/>
      </c>
      <c r="AE6" s="77" t="str">
        <f t="shared" ref="AE6:AE11" si="12">IF(AND(ISNUMBER(K6),ISNUMBER(J6)),K6/J6*100,"")</f>
        <v/>
      </c>
      <c r="AF6" s="77" t="str">
        <f>IF(AND(ISNUMBER(AH6),ISNUMBER('Vstupy pro NEL'!$K$16)),('Vstupy pro NEL'!$K$16-AH6),"")</f>
        <v/>
      </c>
      <c r="AG6" s="77" t="str">
        <f>IF(ISNUMBER(AF6),AF6/10,"")</f>
        <v/>
      </c>
      <c r="AH6" s="77" t="str">
        <f>IF(ISNUMBER(AI6),AI6*10,"")</f>
        <v/>
      </c>
      <c r="AI6" s="77" t="str">
        <f>IF(AND(ISNUMBER(M6),ISNUMBER(J6)),M6/J6*100,"")</f>
        <v/>
      </c>
      <c r="AJ6" s="77" t="str">
        <f>IF(AND(ISNUMBER(P6),ISNUMBER(J6)),P6/J6*100,"")</f>
        <v/>
      </c>
      <c r="AK6" s="77" t="str">
        <f>IF(AND(ISNUMBER(S6),ISNUMBER(J6)),S6/J6*100,"")</f>
        <v/>
      </c>
      <c r="AL6" s="77" t="str">
        <f>IF(AND(ISNUMBER(Q6),ISNUMBER(R6),ISNUMBER(AB6),ISNUMBER(P6)),(Q6*0.7+R6*AB6*0.01)/P6*100,"")</f>
        <v/>
      </c>
      <c r="AM6" s="77" t="str">
        <f>IF(AND(ISNUMBER(T6),ISNUMBER(U6),ISNUMBER(AC6),ISNUMBER(S6)),(T6*0.7786+U6*AC6*0.01)/S6*100,"")</f>
        <v/>
      </c>
      <c r="AN6" s="77" t="str">
        <f>IF(AND(ISNUMBER(AH6),ISNUMBER(AL6),ISNUMBER(AF6)),'Vstupy pro NEL'!$G$34*('Vstupy pro NEL'!$L$7+'Vstupy pro NEL'!$L$10+AH6*AL6/100+AF6*'Vstupy pro NEL'!$G$16),"")</f>
        <v/>
      </c>
      <c r="AO6" s="77" t="str">
        <f>IF(AND(ISNUMBER(AH6),ISNUMBER(AF6)),'Vstupy pro NEL'!$G$34*('Vstupy pro NEL'!$L$7+'Vstupy pro NEL'!$L$10+AH6*'Vstupy pro NEL'!$G$13+AF6*'Vstupy pro NEL'!$G$16),"")</f>
        <v/>
      </c>
      <c r="AP6" s="77" t="str">
        <f>IF(AND(ISNUMBER('Vstupy pro NEL'!$E$40),ISNUMBER(AN6)),AN6*(0.463+0.24*AN6/'Vstupy pro NEL'!$E$40),"")</f>
        <v/>
      </c>
      <c r="AQ6" s="77" t="str">
        <f>IF(AND(ISNUMBER('Vstupy pro NEL'!$E$40),ISNUMBER(AO6)),AO6*(0.463+0.24*AO6/'Vstupy pro NEL'!$E$40),"")</f>
        <v/>
      </c>
      <c r="AR6" s="77" t="str">
        <f>IF(AND(ISNUMBER('Vstupy pro NEL'!$E$7),ISNUMBER('Vstupy pro NEL'!$E$10),ISNUMBER(AG6),ISNUMBER(AI6),ISNUMBER('Vstupy pro NEL'!$E$19)),(15.27*'Vstupy pro NEL'!$E$7/10+28.38*'Vstupy pro NEL'!$E$10/10+1.12*AG6+4.54*AI6)*(100-'Vstupy pro NEL'!$E$19/10)/100,"")</f>
        <v/>
      </c>
      <c r="AS6" s="79" t="str">
        <f t="shared" ref="AS6:AS37" si="13">IF(AND(ISNUMBER(AP6),ISNUMBER(V6)),AP6*V6/3.17,"")</f>
        <v/>
      </c>
      <c r="AT6" s="79" t="str">
        <f t="shared" ref="AT6:AT11" si="14">IF(ISNUMBER(AP6),AP6*1000/3.17,"")</f>
        <v/>
      </c>
    </row>
    <row r="7" spans="1:46" x14ac:dyDescent="0.2">
      <c r="A7" s="191"/>
      <c r="B7" s="74">
        <f>'Vstupy Hybridů'!B7</f>
        <v>2</v>
      </c>
      <c r="C7" s="75">
        <f>'Vstupy Hybridů'!C7</f>
        <v>0</v>
      </c>
      <c r="D7" s="76" t="str">
        <f>IF(ISBLANK('Vstupy Hybridů'!D7),"",'Vstupy Hybridů'!D7)</f>
        <v/>
      </c>
      <c r="E7" s="76" t="str">
        <f>IF(ISBLANK('Vstupy Hybridů'!E7),"",'Vstupy Hybridů'!E7)</f>
        <v/>
      </c>
      <c r="F7" s="76" t="str">
        <f>IF(ISBLANK('Vstupy Hybridů'!F7),"",'Vstupy Hybridů'!F7)</f>
        <v/>
      </c>
      <c r="G7" s="77" t="str">
        <f>IF(ISBLANK('Vstupy Hybridů'!G7),"",'Vstupy Hybridů'!G7)</f>
        <v/>
      </c>
      <c r="H7" s="77" t="str">
        <f>IF(ISBLANK('Vstupy Hybridů'!H7),"",'Vstupy Hybridů'!H7)</f>
        <v/>
      </c>
      <c r="I7" s="77" t="str">
        <f>IF(ISBLANK('Vstupy Hybridů'!I7),"",'Vstupy Hybridů'!I7)</f>
        <v/>
      </c>
      <c r="J7" s="78" t="str">
        <f t="shared" si="0"/>
        <v/>
      </c>
      <c r="K7" s="78" t="str">
        <f t="shared" si="1"/>
        <v/>
      </c>
      <c r="L7" s="78" t="str">
        <f t="shared" si="2"/>
        <v/>
      </c>
      <c r="M7" s="78" t="str">
        <f t="shared" si="3"/>
        <v/>
      </c>
      <c r="N7" s="78" t="str">
        <f t="shared" si="4"/>
        <v/>
      </c>
      <c r="O7" s="78" t="str">
        <f t="shared" si="5"/>
        <v/>
      </c>
      <c r="P7" s="78" t="str">
        <f t="shared" si="6"/>
        <v/>
      </c>
      <c r="Q7" s="78" t="str">
        <f t="shared" si="7"/>
        <v/>
      </c>
      <c r="R7" s="78" t="str">
        <f t="shared" si="8"/>
        <v/>
      </c>
      <c r="S7" s="78" t="str">
        <f t="shared" si="9"/>
        <v/>
      </c>
      <c r="T7" s="78" t="str">
        <f t="shared" si="10"/>
        <v/>
      </c>
      <c r="U7" s="78" t="str">
        <f t="shared" si="11"/>
        <v/>
      </c>
      <c r="V7" s="77" t="str">
        <f t="shared" ref="V7:V65" si="15">IF(AND(ISNUMBER(C7),ISNUMBER(J7)),C7*J7/10000,"")</f>
        <v/>
      </c>
      <c r="W7" s="77" t="str">
        <f t="shared" ref="W7:W65" si="16">IF(AND(ISNUMBER(C7),ISNUMBER(K7)),C7*K7/10000,"")</f>
        <v/>
      </c>
      <c r="X7" s="77" t="str">
        <f t="shared" ref="X7:X65" si="17">IF(AND(ISNUMBER(C7),ISNUMBER(L7)),C7*L7/10000,"")</f>
        <v/>
      </c>
      <c r="Y7" s="77" t="str">
        <f>IF(ISNUMBER('Vstupy Hybridů'!J7),'Vstupy Hybridů'!J7,"")</f>
        <v/>
      </c>
      <c r="Z7" s="77" t="str">
        <f>IF(ISNUMBER('Vstupy Hybridů'!K7),'Vstupy Hybridů'!K7,"")</f>
        <v/>
      </c>
      <c r="AA7" s="77" t="str">
        <f>IF(ISNUMBER('Vstupy Hybridů'!L7),'Vstupy Hybridů'!L7,"")</f>
        <v/>
      </c>
      <c r="AB7" s="77" t="str">
        <f>IF(ISNUMBER('Vstupy Hybridů'!M7),'Vstupy Hybridů'!M7,"")</f>
        <v/>
      </c>
      <c r="AC7" s="77" t="str">
        <f>IF(ISNUMBER('Vstupy Hybridů'!N7),'Vstupy Hybridů'!N7,"")</f>
        <v/>
      </c>
      <c r="AD7" s="77" t="str">
        <f>IF(AND(ISNUMBER(K7),ISNUMBER('Vstupy Hybridů'!O7),ISNUMBER(J7)),K7*('Vstupy Hybridů'!O7/100)*100/J7,"")</f>
        <v/>
      </c>
      <c r="AE7" s="77" t="str">
        <f t="shared" si="12"/>
        <v/>
      </c>
      <c r="AF7" s="77" t="str">
        <f>IF(AND(ISNUMBER(AH7),ISNUMBER('Vstupy pro NEL'!$K$16)),('Vstupy pro NEL'!$K$16-AH7),"")</f>
        <v/>
      </c>
      <c r="AG7" s="77" t="str">
        <f t="shared" ref="AG7:AG65" si="18">IF(ISNUMBER(AF7),AF7/10,"")</f>
        <v/>
      </c>
      <c r="AH7" s="77" t="str">
        <f t="shared" ref="AH7:AH65" si="19">IF(ISNUMBER(AI7),AI7*10,"")</f>
        <v/>
      </c>
      <c r="AI7" s="77" t="str">
        <f t="shared" ref="AI7:AI65" si="20">IF(AND(ISNUMBER(M7),ISNUMBER(J7)),M7/J7*100,"")</f>
        <v/>
      </c>
      <c r="AJ7" s="77" t="str">
        <f t="shared" ref="AJ7:AJ65" si="21">IF(AND(ISNUMBER(P7),ISNUMBER(J7)),P7/J7*100,"")</f>
        <v/>
      </c>
      <c r="AK7" s="77" t="str">
        <f t="shared" ref="AK7:AK65" si="22">IF(AND(ISNUMBER(S7),ISNUMBER(J7)),S7/J7*100,"")</f>
        <v/>
      </c>
      <c r="AL7" s="77" t="str">
        <f t="shared" ref="AL7:AL65" si="23">IF(AND(ISNUMBER(Q7),ISNUMBER(R7),ISNUMBER(AB7),ISNUMBER(P7)),(Q7*0.7+R7*AB7*0.01)/P7*100,"")</f>
        <v/>
      </c>
      <c r="AM7" s="77" t="str">
        <f t="shared" ref="AM7:AM65" si="24">IF(AND(ISNUMBER(T7),ISNUMBER(U7),ISNUMBER(AC7),ISNUMBER(S7)),(T7*0.7786+U7*AC7*0.01)/S7*100,"")</f>
        <v/>
      </c>
      <c r="AN7" s="77" t="str">
        <f>IF(AND(ISNUMBER(AH7),ISNUMBER(AL7),ISNUMBER(AF7)),'Vstupy pro NEL'!$G$34*('Vstupy pro NEL'!$L$7+'Vstupy pro NEL'!$L$10+AH7*AL7/100+AF7*'Vstupy pro NEL'!$G$16),"")</f>
        <v/>
      </c>
      <c r="AO7" s="77" t="str">
        <f>IF(AND(ISNUMBER(AH7),ISNUMBER(AF7)),'Vstupy pro NEL'!$G$34*('Vstupy pro NEL'!$L$7+'Vstupy pro NEL'!$L$10+AH7*'Vstupy pro NEL'!$G$13+AF7*'Vstupy pro NEL'!$G$16),"")</f>
        <v/>
      </c>
      <c r="AP7" s="77" t="str">
        <f>IF(AND(ISNUMBER('Vstupy pro NEL'!$E$40),ISNUMBER(AN7)),AN7*(0.463+0.24*AN7/'Vstupy pro NEL'!$E$40),"")</f>
        <v/>
      </c>
      <c r="AQ7" s="77" t="str">
        <f>IF(AND(ISNUMBER('Vstupy pro NEL'!$E$40),ISNUMBER(AO7)),AO7*(0.463+0.24*AO7/'Vstupy pro NEL'!$E$40),"")</f>
        <v/>
      </c>
      <c r="AR7" s="77" t="str">
        <f>IF(AND(ISNUMBER('Vstupy pro NEL'!$E$7),ISNUMBER('Vstupy pro NEL'!$E$10),ISNUMBER(AG7),ISNUMBER(AI7),ISNUMBER('Vstupy pro NEL'!$E$19)),(15.27*'Vstupy pro NEL'!$E$7/10+28.38*'Vstupy pro NEL'!$E$10/10+1.12*AG7+4.54*AI7)*(100-'Vstupy pro NEL'!$E$19/10)/100,"")</f>
        <v/>
      </c>
      <c r="AS7" s="79" t="str">
        <f t="shared" si="13"/>
        <v/>
      </c>
      <c r="AT7" s="79" t="str">
        <f t="shared" si="14"/>
        <v/>
      </c>
    </row>
    <row r="8" spans="1:46" x14ac:dyDescent="0.2">
      <c r="A8" s="191"/>
      <c r="B8" s="74">
        <f>'Vstupy Hybridů'!B8</f>
        <v>3</v>
      </c>
      <c r="C8" s="75">
        <f>'Vstupy Hybridů'!C8</f>
        <v>0</v>
      </c>
      <c r="D8" s="76" t="str">
        <f>IF(ISBLANK('Vstupy Hybridů'!D8),"",'Vstupy Hybridů'!D8)</f>
        <v/>
      </c>
      <c r="E8" s="76" t="str">
        <f>IF(ISBLANK('Vstupy Hybridů'!E8),"",'Vstupy Hybridů'!E8)</f>
        <v/>
      </c>
      <c r="F8" s="76" t="str">
        <f>IF(ISBLANK('Vstupy Hybridů'!F8),"",'Vstupy Hybridů'!F8)</f>
        <v/>
      </c>
      <c r="G8" s="77" t="str">
        <f>IF(ISBLANK('Vstupy Hybridů'!G8),"",'Vstupy Hybridů'!G8)</f>
        <v/>
      </c>
      <c r="H8" s="77" t="str">
        <f>IF(ISBLANK('Vstupy Hybridů'!H8),"",'Vstupy Hybridů'!H8)</f>
        <v/>
      </c>
      <c r="I8" s="77" t="str">
        <f>IF(ISBLANK('Vstupy Hybridů'!I8),"",'Vstupy Hybridů'!I8)</f>
        <v/>
      </c>
      <c r="J8" s="78" t="str">
        <f t="shared" si="0"/>
        <v/>
      </c>
      <c r="K8" s="78" t="str">
        <f t="shared" si="1"/>
        <v/>
      </c>
      <c r="L8" s="78" t="str">
        <f t="shared" si="2"/>
        <v/>
      </c>
      <c r="M8" s="78" t="str">
        <f t="shared" si="3"/>
        <v/>
      </c>
      <c r="N8" s="78" t="str">
        <f t="shared" si="4"/>
        <v/>
      </c>
      <c r="O8" s="78" t="str">
        <f t="shared" si="5"/>
        <v/>
      </c>
      <c r="P8" s="78" t="str">
        <f t="shared" si="6"/>
        <v/>
      </c>
      <c r="Q8" s="78" t="str">
        <f t="shared" si="7"/>
        <v/>
      </c>
      <c r="R8" s="78" t="str">
        <f t="shared" si="8"/>
        <v/>
      </c>
      <c r="S8" s="78" t="str">
        <f t="shared" si="9"/>
        <v/>
      </c>
      <c r="T8" s="78" t="str">
        <f t="shared" si="10"/>
        <v/>
      </c>
      <c r="U8" s="78" t="str">
        <f t="shared" si="11"/>
        <v/>
      </c>
      <c r="V8" s="77" t="str">
        <f t="shared" si="15"/>
        <v/>
      </c>
      <c r="W8" s="77" t="str">
        <f t="shared" si="16"/>
        <v/>
      </c>
      <c r="X8" s="77" t="str">
        <f t="shared" si="17"/>
        <v/>
      </c>
      <c r="Y8" s="77" t="str">
        <f>IF(ISNUMBER('Vstupy Hybridů'!J8),'Vstupy Hybridů'!J8,"")</f>
        <v/>
      </c>
      <c r="Z8" s="77" t="str">
        <f>IF(ISNUMBER('Vstupy Hybridů'!K8),'Vstupy Hybridů'!K8,"")</f>
        <v/>
      </c>
      <c r="AA8" s="77" t="str">
        <f>IF(ISNUMBER('Vstupy Hybridů'!L8),'Vstupy Hybridů'!L8,"")</f>
        <v/>
      </c>
      <c r="AB8" s="77" t="str">
        <f>IF(ISNUMBER('Vstupy Hybridů'!M8),'Vstupy Hybridů'!M8,"")</f>
        <v/>
      </c>
      <c r="AC8" s="77" t="str">
        <f>IF(ISNUMBER('Vstupy Hybridů'!N8),'Vstupy Hybridů'!N8,"")</f>
        <v/>
      </c>
      <c r="AD8" s="77" t="str">
        <f>IF(AND(ISNUMBER(K8),ISNUMBER('Vstupy Hybridů'!O8),ISNUMBER(J8)),K8*('Vstupy Hybridů'!O8/100)*100/J8,"")</f>
        <v/>
      </c>
      <c r="AE8" s="77" t="str">
        <f t="shared" si="12"/>
        <v/>
      </c>
      <c r="AF8" s="77" t="str">
        <f>IF(AND(ISNUMBER(AH8),ISNUMBER('Vstupy pro NEL'!$K$16)),('Vstupy pro NEL'!$K$16-AH8),"")</f>
        <v/>
      </c>
      <c r="AG8" s="77" t="str">
        <f t="shared" si="18"/>
        <v/>
      </c>
      <c r="AH8" s="77" t="str">
        <f t="shared" si="19"/>
        <v/>
      </c>
      <c r="AI8" s="77" t="str">
        <f t="shared" si="20"/>
        <v/>
      </c>
      <c r="AJ8" s="77" t="str">
        <f t="shared" si="21"/>
        <v/>
      </c>
      <c r="AK8" s="77" t="str">
        <f t="shared" si="22"/>
        <v/>
      </c>
      <c r="AL8" s="77" t="str">
        <f t="shared" si="23"/>
        <v/>
      </c>
      <c r="AM8" s="77" t="str">
        <f t="shared" si="24"/>
        <v/>
      </c>
      <c r="AN8" s="77" t="str">
        <f>IF(AND(ISNUMBER(AH8),ISNUMBER(AL8),ISNUMBER(AF8)),'Vstupy pro NEL'!$G$34*('Vstupy pro NEL'!$L$7+'Vstupy pro NEL'!$L$10+AH8*AL8/100+AF8*'Vstupy pro NEL'!$G$16),"")</f>
        <v/>
      </c>
      <c r="AO8" s="77" t="str">
        <f>IF(AND(ISNUMBER(AH8),ISNUMBER(AF8)),'Vstupy pro NEL'!$G$34*('Vstupy pro NEL'!$L$7+'Vstupy pro NEL'!$L$10+AH8*'Vstupy pro NEL'!$G$13+AF8*'Vstupy pro NEL'!$G$16),"")</f>
        <v/>
      </c>
      <c r="AP8" s="77" t="str">
        <f>IF(AND(ISNUMBER('Vstupy pro NEL'!$E$40),ISNUMBER(AN8)),AN8*(0.463+0.24*AN8/'Vstupy pro NEL'!$E$40),"")</f>
        <v/>
      </c>
      <c r="AQ8" s="77" t="str">
        <f>IF(AND(ISNUMBER('Vstupy pro NEL'!$E$40),ISNUMBER(AO8)),AO8*(0.463+0.24*AO8/'Vstupy pro NEL'!$E$40),"")</f>
        <v/>
      </c>
      <c r="AR8" s="77" t="str">
        <f>IF(AND(ISNUMBER('Vstupy pro NEL'!$E$7),ISNUMBER('Vstupy pro NEL'!$E$10),ISNUMBER(AG8),ISNUMBER(AI8),ISNUMBER('Vstupy pro NEL'!$E$19)),(15.27*'Vstupy pro NEL'!$E$7/10+28.38*'Vstupy pro NEL'!$E$10/10+1.12*AG8+4.54*AI8)*(100-'Vstupy pro NEL'!$E$19/10)/100,"")</f>
        <v/>
      </c>
      <c r="AS8" s="79" t="str">
        <f t="shared" si="13"/>
        <v/>
      </c>
      <c r="AT8" s="79" t="str">
        <f t="shared" si="14"/>
        <v/>
      </c>
    </row>
    <row r="9" spans="1:46" x14ac:dyDescent="0.2">
      <c r="A9" s="191" t="str">
        <f>'Vstupy Hybridů'!A9</f>
        <v>H2</v>
      </c>
      <c r="B9" s="74">
        <f>'Vstupy Hybridů'!B9</f>
        <v>1</v>
      </c>
      <c r="C9" s="75">
        <f>'Vstupy Hybridů'!C9</f>
        <v>0</v>
      </c>
      <c r="D9" s="76" t="str">
        <f>IF(ISBLANK('Vstupy Hybridů'!D9),"",'Vstupy Hybridů'!D9)</f>
        <v/>
      </c>
      <c r="E9" s="76" t="str">
        <f>IF(ISBLANK('Vstupy Hybridů'!E9),"",'Vstupy Hybridů'!E9)</f>
        <v/>
      </c>
      <c r="F9" s="76" t="str">
        <f>IF(ISBLANK('Vstupy Hybridů'!F9),"",'Vstupy Hybridů'!F9)</f>
        <v/>
      </c>
      <c r="G9" s="77" t="str">
        <f>IF(ISBLANK('Vstupy Hybridů'!G9),"",'Vstupy Hybridů'!G9)</f>
        <v/>
      </c>
      <c r="H9" s="77" t="str">
        <f>IF(ISBLANK('Vstupy Hybridů'!H9),"",'Vstupy Hybridů'!H9)</f>
        <v/>
      </c>
      <c r="I9" s="77" t="str">
        <f>IF(ISBLANK('Vstupy Hybridů'!I9),"",'Vstupy Hybridů'!I9)</f>
        <v/>
      </c>
      <c r="J9" s="78" t="str">
        <f t="shared" si="0"/>
        <v/>
      </c>
      <c r="K9" s="78" t="str">
        <f t="shared" si="1"/>
        <v/>
      </c>
      <c r="L9" s="78" t="str">
        <f t="shared" si="2"/>
        <v/>
      </c>
      <c r="M9" s="78" t="str">
        <f t="shared" si="3"/>
        <v/>
      </c>
      <c r="N9" s="78" t="str">
        <f t="shared" si="4"/>
        <v/>
      </c>
      <c r="O9" s="78" t="str">
        <f t="shared" si="5"/>
        <v/>
      </c>
      <c r="P9" s="78" t="str">
        <f t="shared" si="6"/>
        <v/>
      </c>
      <c r="Q9" s="78" t="str">
        <f t="shared" si="7"/>
        <v/>
      </c>
      <c r="R9" s="78" t="str">
        <f t="shared" si="8"/>
        <v/>
      </c>
      <c r="S9" s="78" t="str">
        <f t="shared" si="9"/>
        <v/>
      </c>
      <c r="T9" s="78" t="str">
        <f t="shared" si="10"/>
        <v/>
      </c>
      <c r="U9" s="78" t="str">
        <f t="shared" si="11"/>
        <v/>
      </c>
      <c r="V9" s="77" t="str">
        <f t="shared" si="15"/>
        <v/>
      </c>
      <c r="W9" s="77" t="str">
        <f t="shared" si="16"/>
        <v/>
      </c>
      <c r="X9" s="77" t="str">
        <f t="shared" si="17"/>
        <v/>
      </c>
      <c r="Y9" s="77" t="str">
        <f>IF(ISNUMBER('Vstupy Hybridů'!J9),'Vstupy Hybridů'!J9,"")</f>
        <v/>
      </c>
      <c r="Z9" s="77" t="str">
        <f>IF(ISNUMBER('Vstupy Hybridů'!K9),'Vstupy Hybridů'!K9,"")</f>
        <v/>
      </c>
      <c r="AA9" s="77" t="str">
        <f>IF(ISNUMBER('Vstupy Hybridů'!L9),'Vstupy Hybridů'!L9,"")</f>
        <v/>
      </c>
      <c r="AB9" s="77" t="str">
        <f>IF(ISNUMBER('Vstupy Hybridů'!M9),'Vstupy Hybridů'!M9,"")</f>
        <v/>
      </c>
      <c r="AC9" s="77" t="str">
        <f>IF(ISNUMBER('Vstupy Hybridů'!N9),'Vstupy Hybridů'!N9,"")</f>
        <v/>
      </c>
      <c r="AD9" s="77" t="str">
        <f>IF(AND(ISNUMBER(K9),ISNUMBER('Vstupy Hybridů'!O9),ISNUMBER(J9)),K9*('Vstupy Hybridů'!O9/100)*100/J9,"")</f>
        <v/>
      </c>
      <c r="AE9" s="77" t="str">
        <f t="shared" si="12"/>
        <v/>
      </c>
      <c r="AF9" s="77" t="str">
        <f>IF(AND(ISNUMBER(AH9),ISNUMBER('Vstupy pro NEL'!$K$16)),('Vstupy pro NEL'!$K$16-AH9),"")</f>
        <v/>
      </c>
      <c r="AG9" s="77" t="str">
        <f t="shared" si="18"/>
        <v/>
      </c>
      <c r="AH9" s="77" t="str">
        <f t="shared" si="19"/>
        <v/>
      </c>
      <c r="AI9" s="77" t="str">
        <f t="shared" si="20"/>
        <v/>
      </c>
      <c r="AJ9" s="77" t="str">
        <f t="shared" si="21"/>
        <v/>
      </c>
      <c r="AK9" s="77" t="str">
        <f t="shared" si="22"/>
        <v/>
      </c>
      <c r="AL9" s="77" t="str">
        <f t="shared" si="23"/>
        <v/>
      </c>
      <c r="AM9" s="77" t="str">
        <f t="shared" si="24"/>
        <v/>
      </c>
      <c r="AN9" s="77" t="str">
        <f>IF(AND(ISNUMBER(AH9),ISNUMBER(AL9),ISNUMBER(AF9)),'Vstupy pro NEL'!$G$34*('Vstupy pro NEL'!$L$7+'Vstupy pro NEL'!$L$10+AH9*AL9/100+AF9*'Vstupy pro NEL'!$G$16),"")</f>
        <v/>
      </c>
      <c r="AO9" s="77" t="str">
        <f>IF(AND(ISNUMBER(AH9),ISNUMBER(AF9)),'Vstupy pro NEL'!$G$34*('Vstupy pro NEL'!$L$7+'Vstupy pro NEL'!$L$10+AH9*'Vstupy pro NEL'!$G$13+AF9*'Vstupy pro NEL'!$G$16),"")</f>
        <v/>
      </c>
      <c r="AP9" s="77" t="str">
        <f>IF(AND(ISNUMBER('Vstupy pro NEL'!$E$40),ISNUMBER(AN9)),AN9*(0.463+0.24*AN9/'Vstupy pro NEL'!$E$40),"")</f>
        <v/>
      </c>
      <c r="AQ9" s="77" t="str">
        <f>IF(AND(ISNUMBER('Vstupy pro NEL'!$E$40),ISNUMBER(AO9)),AO9*(0.463+0.24*AO9/'Vstupy pro NEL'!$E$40),"")</f>
        <v/>
      </c>
      <c r="AR9" s="77" t="str">
        <f>IF(AND(ISNUMBER('Vstupy pro NEL'!$E$7),ISNUMBER('Vstupy pro NEL'!$E$10),ISNUMBER(AG9),ISNUMBER(AI9),ISNUMBER('Vstupy pro NEL'!$E$19)),(15.27*'Vstupy pro NEL'!$E$7/10+28.38*'Vstupy pro NEL'!$E$10/10+1.12*AG9+4.54*AI9)*(100-'Vstupy pro NEL'!$E$19/10)/100,"")</f>
        <v/>
      </c>
      <c r="AS9" s="79" t="str">
        <f t="shared" si="13"/>
        <v/>
      </c>
      <c r="AT9" s="79" t="str">
        <f t="shared" si="14"/>
        <v/>
      </c>
    </row>
    <row r="10" spans="1:46" x14ac:dyDescent="0.2">
      <c r="A10" s="191"/>
      <c r="B10" s="74">
        <f>'Vstupy Hybridů'!B10</f>
        <v>2</v>
      </c>
      <c r="C10" s="75">
        <f>'Vstupy Hybridů'!C10</f>
        <v>0</v>
      </c>
      <c r="D10" s="76" t="str">
        <f>IF(ISBLANK('Vstupy Hybridů'!D10),"",'Vstupy Hybridů'!D10)</f>
        <v/>
      </c>
      <c r="E10" s="76" t="str">
        <f>IF(ISBLANK('Vstupy Hybridů'!E10),"",'Vstupy Hybridů'!E10)</f>
        <v/>
      </c>
      <c r="F10" s="76" t="str">
        <f>IF(ISBLANK('Vstupy Hybridů'!F10),"",'Vstupy Hybridů'!F10)</f>
        <v/>
      </c>
      <c r="G10" s="77" t="str">
        <f>IF(ISBLANK('Vstupy Hybridů'!G10),"",'Vstupy Hybridů'!G10)</f>
        <v/>
      </c>
      <c r="H10" s="77" t="str">
        <f>IF(ISBLANK('Vstupy Hybridů'!H10),"",'Vstupy Hybridů'!H10)</f>
        <v/>
      </c>
      <c r="I10" s="77" t="str">
        <f>IF(ISBLANK('Vstupy Hybridů'!I10),"",'Vstupy Hybridů'!I10)</f>
        <v/>
      </c>
      <c r="J10" s="78" t="str">
        <f t="shared" si="0"/>
        <v/>
      </c>
      <c r="K10" s="78" t="str">
        <f t="shared" si="1"/>
        <v/>
      </c>
      <c r="L10" s="78" t="str">
        <f t="shared" si="2"/>
        <v/>
      </c>
      <c r="M10" s="78" t="str">
        <f t="shared" si="3"/>
        <v/>
      </c>
      <c r="N10" s="78" t="str">
        <f t="shared" si="4"/>
        <v/>
      </c>
      <c r="O10" s="78" t="str">
        <f t="shared" si="5"/>
        <v/>
      </c>
      <c r="P10" s="78" t="str">
        <f t="shared" si="6"/>
        <v/>
      </c>
      <c r="Q10" s="78" t="str">
        <f t="shared" si="7"/>
        <v/>
      </c>
      <c r="R10" s="78" t="str">
        <f t="shared" si="8"/>
        <v/>
      </c>
      <c r="S10" s="78" t="str">
        <f t="shared" si="9"/>
        <v/>
      </c>
      <c r="T10" s="78" t="str">
        <f t="shared" si="10"/>
        <v/>
      </c>
      <c r="U10" s="78" t="str">
        <f t="shared" si="11"/>
        <v/>
      </c>
      <c r="V10" s="77" t="str">
        <f t="shared" si="15"/>
        <v/>
      </c>
      <c r="W10" s="77" t="str">
        <f t="shared" si="16"/>
        <v/>
      </c>
      <c r="X10" s="77" t="str">
        <f t="shared" si="17"/>
        <v/>
      </c>
      <c r="Y10" s="77" t="str">
        <f>IF(ISNUMBER('Vstupy Hybridů'!J10),'Vstupy Hybridů'!J10,"")</f>
        <v/>
      </c>
      <c r="Z10" s="77" t="str">
        <f>IF(ISNUMBER('Vstupy Hybridů'!K10),'Vstupy Hybridů'!K10,"")</f>
        <v/>
      </c>
      <c r="AA10" s="77" t="str">
        <f>IF(ISNUMBER('Vstupy Hybridů'!L10),'Vstupy Hybridů'!L10,"")</f>
        <v/>
      </c>
      <c r="AB10" s="77" t="str">
        <f>IF(ISNUMBER('Vstupy Hybridů'!M10),'Vstupy Hybridů'!M10,"")</f>
        <v/>
      </c>
      <c r="AC10" s="77" t="str">
        <f>IF(ISNUMBER('Vstupy Hybridů'!N10),'Vstupy Hybridů'!N10,"")</f>
        <v/>
      </c>
      <c r="AD10" s="77" t="str">
        <f>IF(AND(ISNUMBER(K10),ISNUMBER('Vstupy Hybridů'!O10),ISNUMBER(J10)),K10*('Vstupy Hybridů'!O10/100)*100/J10,"")</f>
        <v/>
      </c>
      <c r="AE10" s="77" t="str">
        <f t="shared" si="12"/>
        <v/>
      </c>
      <c r="AF10" s="77" t="str">
        <f>IF(AND(ISNUMBER(AH10),ISNUMBER('Vstupy pro NEL'!$K$16)),('Vstupy pro NEL'!$K$16-AH10),"")</f>
        <v/>
      </c>
      <c r="AG10" s="77" t="str">
        <f t="shared" si="18"/>
        <v/>
      </c>
      <c r="AH10" s="77" t="str">
        <f t="shared" si="19"/>
        <v/>
      </c>
      <c r="AI10" s="77" t="str">
        <f t="shared" si="20"/>
        <v/>
      </c>
      <c r="AJ10" s="77" t="str">
        <f t="shared" si="21"/>
        <v/>
      </c>
      <c r="AK10" s="77" t="str">
        <f t="shared" si="22"/>
        <v/>
      </c>
      <c r="AL10" s="77" t="str">
        <f t="shared" si="23"/>
        <v/>
      </c>
      <c r="AM10" s="77" t="str">
        <f t="shared" si="24"/>
        <v/>
      </c>
      <c r="AN10" s="77" t="str">
        <f>IF(AND(ISNUMBER(AH10),ISNUMBER(AL10),ISNUMBER(AF10)),'Vstupy pro NEL'!$G$34*('Vstupy pro NEL'!$L$7+'Vstupy pro NEL'!$L$10+AH10*AL10/100+AF10*'Vstupy pro NEL'!$G$16),"")</f>
        <v/>
      </c>
      <c r="AO10" s="77" t="str">
        <f>IF(AND(ISNUMBER(AH10),ISNUMBER(AF10)),'Vstupy pro NEL'!$G$34*('Vstupy pro NEL'!$L$7+'Vstupy pro NEL'!$L$10+AH10*'Vstupy pro NEL'!$G$13+AF10*'Vstupy pro NEL'!$G$16),"")</f>
        <v/>
      </c>
      <c r="AP10" s="77" t="str">
        <f>IF(AND(ISNUMBER('Vstupy pro NEL'!$E$40),ISNUMBER(AN10)),AN10*(0.463+0.24*AN10/'Vstupy pro NEL'!$E$40),"")</f>
        <v/>
      </c>
      <c r="AQ10" s="77" t="str">
        <f>IF(AND(ISNUMBER('Vstupy pro NEL'!$E$40),ISNUMBER(AO10)),AO10*(0.463+0.24*AO10/'Vstupy pro NEL'!$E$40),"")</f>
        <v/>
      </c>
      <c r="AR10" s="77" t="str">
        <f>IF(AND(ISNUMBER('Vstupy pro NEL'!$E$7),ISNUMBER('Vstupy pro NEL'!$E$10),ISNUMBER(AG10),ISNUMBER(AI10),ISNUMBER('Vstupy pro NEL'!$E$19)),(15.27*'Vstupy pro NEL'!$E$7/10+28.38*'Vstupy pro NEL'!$E$10/10+1.12*AG10+4.54*AI10)*(100-'Vstupy pro NEL'!$E$19/10)/100,"")</f>
        <v/>
      </c>
      <c r="AS10" s="79" t="str">
        <f t="shared" si="13"/>
        <v/>
      </c>
      <c r="AT10" s="79" t="str">
        <f t="shared" si="14"/>
        <v/>
      </c>
    </row>
    <row r="11" spans="1:46" x14ac:dyDescent="0.2">
      <c r="A11" s="191"/>
      <c r="B11" s="74">
        <f>'Vstupy Hybridů'!B11</f>
        <v>3</v>
      </c>
      <c r="C11" s="75">
        <f>'Vstupy Hybridů'!C11</f>
        <v>0</v>
      </c>
      <c r="D11" s="76" t="str">
        <f>IF(ISBLANK('Vstupy Hybridů'!D11),"",'Vstupy Hybridů'!D11)</f>
        <v/>
      </c>
      <c r="E11" s="76" t="str">
        <f>IF(ISBLANK('Vstupy Hybridů'!E11),"",'Vstupy Hybridů'!E11)</f>
        <v/>
      </c>
      <c r="F11" s="76" t="str">
        <f>IF(ISBLANK('Vstupy Hybridů'!F11),"",'Vstupy Hybridů'!F11)</f>
        <v/>
      </c>
      <c r="G11" s="77" t="str">
        <f>IF(ISBLANK('Vstupy Hybridů'!G11),"",'Vstupy Hybridů'!G11)</f>
        <v/>
      </c>
      <c r="H11" s="77" t="str">
        <f>IF(ISBLANK('Vstupy Hybridů'!H11),"",'Vstupy Hybridů'!H11)</f>
        <v/>
      </c>
      <c r="I11" s="77" t="str">
        <f>IF(ISBLANK('Vstupy Hybridů'!I11),"",'Vstupy Hybridů'!I11)</f>
        <v/>
      </c>
      <c r="J11" s="78" t="str">
        <f t="shared" si="0"/>
        <v/>
      </c>
      <c r="K11" s="78" t="str">
        <f t="shared" si="1"/>
        <v/>
      </c>
      <c r="L11" s="78" t="str">
        <f t="shared" si="2"/>
        <v/>
      </c>
      <c r="M11" s="78" t="str">
        <f t="shared" si="3"/>
        <v/>
      </c>
      <c r="N11" s="78" t="str">
        <f t="shared" si="4"/>
        <v/>
      </c>
      <c r="O11" s="78" t="str">
        <f t="shared" si="5"/>
        <v/>
      </c>
      <c r="P11" s="78" t="str">
        <f t="shared" si="6"/>
        <v/>
      </c>
      <c r="Q11" s="78" t="str">
        <f t="shared" si="7"/>
        <v/>
      </c>
      <c r="R11" s="78" t="str">
        <f t="shared" si="8"/>
        <v/>
      </c>
      <c r="S11" s="78" t="str">
        <f t="shared" si="9"/>
        <v/>
      </c>
      <c r="T11" s="78" t="str">
        <f t="shared" si="10"/>
        <v/>
      </c>
      <c r="U11" s="78" t="str">
        <f t="shared" si="11"/>
        <v/>
      </c>
      <c r="V11" s="77" t="str">
        <f t="shared" si="15"/>
        <v/>
      </c>
      <c r="W11" s="77" t="str">
        <f t="shared" si="16"/>
        <v/>
      </c>
      <c r="X11" s="77" t="str">
        <f t="shared" si="17"/>
        <v/>
      </c>
      <c r="Y11" s="77" t="str">
        <f>IF(ISNUMBER('Vstupy Hybridů'!J11),'Vstupy Hybridů'!J11,"")</f>
        <v/>
      </c>
      <c r="Z11" s="77" t="str">
        <f>IF(ISNUMBER('Vstupy Hybridů'!K11),'Vstupy Hybridů'!K11,"")</f>
        <v/>
      </c>
      <c r="AA11" s="77" t="str">
        <f>IF(ISNUMBER('Vstupy Hybridů'!L11),'Vstupy Hybridů'!L11,"")</f>
        <v/>
      </c>
      <c r="AB11" s="77" t="str">
        <f>IF(ISNUMBER('Vstupy Hybridů'!M11),'Vstupy Hybridů'!M11,"")</f>
        <v/>
      </c>
      <c r="AC11" s="77" t="str">
        <f>IF(ISNUMBER('Vstupy Hybridů'!N11),'Vstupy Hybridů'!N11,"")</f>
        <v/>
      </c>
      <c r="AD11" s="77" t="str">
        <f>IF(AND(ISNUMBER(K11),ISNUMBER('Vstupy Hybridů'!O11),ISNUMBER(J11)),K11*('Vstupy Hybridů'!O11/100)*100/J11,"")</f>
        <v/>
      </c>
      <c r="AE11" s="77" t="str">
        <f t="shared" si="12"/>
        <v/>
      </c>
      <c r="AF11" s="77" t="str">
        <f>IF(AND(ISNUMBER(AH11),ISNUMBER('Vstupy pro NEL'!$K$16)),('Vstupy pro NEL'!$K$16-AH11),"")</f>
        <v/>
      </c>
      <c r="AG11" s="77" t="str">
        <f t="shared" si="18"/>
        <v/>
      </c>
      <c r="AH11" s="77" t="str">
        <f t="shared" si="19"/>
        <v/>
      </c>
      <c r="AI11" s="77" t="str">
        <f t="shared" si="20"/>
        <v/>
      </c>
      <c r="AJ11" s="77" t="str">
        <f t="shared" si="21"/>
        <v/>
      </c>
      <c r="AK11" s="77" t="str">
        <f t="shared" si="22"/>
        <v/>
      </c>
      <c r="AL11" s="77" t="str">
        <f t="shared" si="23"/>
        <v/>
      </c>
      <c r="AM11" s="77" t="str">
        <f t="shared" si="24"/>
        <v/>
      </c>
      <c r="AN11" s="77" t="str">
        <f>IF(AND(ISNUMBER(AH11),ISNUMBER(AL11),ISNUMBER(AF11)),'Vstupy pro NEL'!$G$34*('Vstupy pro NEL'!$L$7+'Vstupy pro NEL'!$L$10+AH11*AL11/100+AF11*'Vstupy pro NEL'!$G$16),"")</f>
        <v/>
      </c>
      <c r="AO11" s="77" t="str">
        <f>IF(AND(ISNUMBER(AH11),ISNUMBER(AF11)),'Vstupy pro NEL'!$G$34*('Vstupy pro NEL'!$L$7+'Vstupy pro NEL'!$L$10+AH11*'Vstupy pro NEL'!$G$13+AF11*'Vstupy pro NEL'!$G$16),"")</f>
        <v/>
      </c>
      <c r="AP11" s="77" t="str">
        <f>IF(AND(ISNUMBER('Vstupy pro NEL'!$E$40),ISNUMBER(AN11)),AN11*(0.463+0.24*AN11/'Vstupy pro NEL'!$E$40),"")</f>
        <v/>
      </c>
      <c r="AQ11" s="77" t="str">
        <f>IF(AND(ISNUMBER('Vstupy pro NEL'!$E$40),ISNUMBER(AO11)),AO11*(0.463+0.24*AO11/'Vstupy pro NEL'!$E$40),"")</f>
        <v/>
      </c>
      <c r="AR11" s="77" t="str">
        <f>IF(AND(ISNUMBER('Vstupy pro NEL'!$E$7),ISNUMBER('Vstupy pro NEL'!$E$10),ISNUMBER(AG11),ISNUMBER(AI11),ISNUMBER('Vstupy pro NEL'!$E$19)),(15.27*'Vstupy pro NEL'!$E$7/10+28.38*'Vstupy pro NEL'!$E$10/10+1.12*AG11+4.54*AI11)*(100-'Vstupy pro NEL'!$E$19/10)/100,"")</f>
        <v/>
      </c>
      <c r="AS11" s="79" t="str">
        <f t="shared" si="13"/>
        <v/>
      </c>
      <c r="AT11" s="79" t="str">
        <f t="shared" si="14"/>
        <v/>
      </c>
    </row>
    <row r="12" spans="1:46" x14ac:dyDescent="0.2">
      <c r="A12" s="191" t="str">
        <f>'Vstupy Hybridů'!A12</f>
        <v>H3</v>
      </c>
      <c r="B12" s="74">
        <f>'Vstupy Hybridů'!B12</f>
        <v>1</v>
      </c>
      <c r="C12" s="75">
        <f>'Vstupy Hybridů'!C12</f>
        <v>0</v>
      </c>
      <c r="D12" s="76" t="str">
        <f>IF(ISBLANK('Vstupy Hybridů'!D12),"",'Vstupy Hybridů'!D12)</f>
        <v/>
      </c>
      <c r="E12" s="76" t="str">
        <f>IF(ISBLANK('Vstupy Hybridů'!E12),"",'Vstupy Hybridů'!E12)</f>
        <v/>
      </c>
      <c r="F12" s="76" t="str">
        <f>IF(ISBLANK('Vstupy Hybridů'!F12),"",'Vstupy Hybridů'!F12)</f>
        <v/>
      </c>
      <c r="G12" s="77" t="str">
        <f>IF(ISBLANK('Vstupy Hybridů'!G12),"",'Vstupy Hybridů'!G12)</f>
        <v/>
      </c>
      <c r="H12" s="77" t="str">
        <f>IF(ISBLANK('Vstupy Hybridů'!H12),"",'Vstupy Hybridů'!H12)</f>
        <v/>
      </c>
      <c r="I12" s="77" t="str">
        <f>IF(ISBLANK('Vstupy Hybridů'!I12),"",'Vstupy Hybridů'!I12)</f>
        <v/>
      </c>
      <c r="J12" s="78" t="str">
        <f>IF(AND(ISNUMBER(D12),ISNUMBER(G12)),D12*G12*10,"")</f>
        <v/>
      </c>
      <c r="K12" s="78" t="str">
        <f>IF(AND(ISNUMBER(E12),ISNUMBER(H12)),E12*H12*10,"")</f>
        <v/>
      </c>
      <c r="L12" s="78" t="str">
        <f>IF(AND(ISNUMBER(F12),ISNUMBER(I12)),F12*I12*10,"")</f>
        <v/>
      </c>
      <c r="M12" s="78" t="str">
        <f>IF(AND(ISNUMBER(N12),ISNUMBER(O12)),N12+O12,"")</f>
        <v/>
      </c>
      <c r="N12" s="78" t="str">
        <f>IF(ISNUMBER(K12),K12*0.12,"")</f>
        <v/>
      </c>
      <c r="O12" s="78" t="str">
        <f t="shared" si="5"/>
        <v/>
      </c>
      <c r="P12" s="78" t="str">
        <f>IF(AND(ISNUMBER(Q12),ISNUMBER(R12)),Q12+R12,"")</f>
        <v/>
      </c>
      <c r="Q12" s="78" t="str">
        <f>IF(ISNUMBER(K12),K12*0.283,"")</f>
        <v/>
      </c>
      <c r="R12" s="78" t="str">
        <f t="shared" si="8"/>
        <v/>
      </c>
      <c r="S12" s="78" t="str">
        <f>IF(AND(ISNUMBER(T12),ISNUMBER(U12)),T12+U12,"")</f>
        <v/>
      </c>
      <c r="T12" s="78" t="str">
        <f>IF(ISNUMBER(K12),K12*0.9,"")</f>
        <v/>
      </c>
      <c r="U12" s="78" t="str">
        <f t="shared" si="11"/>
        <v/>
      </c>
      <c r="V12" s="77" t="str">
        <f t="shared" si="15"/>
        <v/>
      </c>
      <c r="W12" s="77" t="str">
        <f t="shared" si="16"/>
        <v/>
      </c>
      <c r="X12" s="77" t="str">
        <f t="shared" si="17"/>
        <v/>
      </c>
      <c r="Y12" s="77" t="str">
        <f>IF(ISNUMBER('Vstupy Hybridů'!J12),'Vstupy Hybridů'!J12,"")</f>
        <v/>
      </c>
      <c r="Z12" s="77" t="str">
        <f>IF(ISNUMBER('Vstupy Hybridů'!K12),'Vstupy Hybridů'!K12,"")</f>
        <v/>
      </c>
      <c r="AA12" s="77" t="str">
        <f>IF(ISNUMBER('Vstupy Hybridů'!L12),'Vstupy Hybridů'!L12,"")</f>
        <v/>
      </c>
      <c r="AB12" s="77" t="str">
        <f>IF(ISNUMBER('Vstupy Hybridů'!M12),'Vstupy Hybridů'!M12,"")</f>
        <v/>
      </c>
      <c r="AC12" s="77" t="str">
        <f>IF(ISNUMBER('Vstupy Hybridů'!N12),'Vstupy Hybridů'!N12,"")</f>
        <v/>
      </c>
      <c r="AD12" s="77" t="str">
        <f>IF(AND(ISNUMBER(K12),ISNUMBER('Vstupy Hybridů'!O12),ISNUMBER(J12)),K12*('Vstupy Hybridů'!O12/100)*100/J12,"")</f>
        <v/>
      </c>
      <c r="AE12" s="77" t="str">
        <f>IF(AND(ISNUMBER(K12),ISNUMBER(J12)),K12/J12*100,"")</f>
        <v/>
      </c>
      <c r="AF12" s="77" t="str">
        <f>IF(AND(ISNUMBER(AH12),ISNUMBER('Vstupy pro NEL'!$K$16)),('Vstupy pro NEL'!$K$16-AH12),"")</f>
        <v/>
      </c>
      <c r="AG12" s="77" t="str">
        <f t="shared" si="18"/>
        <v/>
      </c>
      <c r="AH12" s="77" t="str">
        <f t="shared" si="19"/>
        <v/>
      </c>
      <c r="AI12" s="77" t="str">
        <f t="shared" si="20"/>
        <v/>
      </c>
      <c r="AJ12" s="77" t="str">
        <f t="shared" si="21"/>
        <v/>
      </c>
      <c r="AK12" s="77" t="str">
        <f t="shared" si="22"/>
        <v/>
      </c>
      <c r="AL12" s="77" t="str">
        <f t="shared" si="23"/>
        <v/>
      </c>
      <c r="AM12" s="77" t="str">
        <f t="shared" si="24"/>
        <v/>
      </c>
      <c r="AN12" s="77" t="str">
        <f>IF(AND(ISNUMBER(AH12),ISNUMBER(AL12),ISNUMBER(AF12)),'Vstupy pro NEL'!$G$34*('Vstupy pro NEL'!$L$7+'Vstupy pro NEL'!$L$10+AH12*AL12/100+AF12*'Vstupy pro NEL'!$G$16),"")</f>
        <v/>
      </c>
      <c r="AO12" s="77" t="str">
        <f>IF(AND(ISNUMBER(AH12),ISNUMBER(AF12)),'Vstupy pro NEL'!$G$34*('Vstupy pro NEL'!$L$7+'Vstupy pro NEL'!$L$10+AH12*'Vstupy pro NEL'!$G$13+AF12*'Vstupy pro NEL'!$G$16),"")</f>
        <v/>
      </c>
      <c r="AP12" s="77" t="str">
        <f>IF(AND(ISNUMBER('Vstupy pro NEL'!$E$40),ISNUMBER(AN12)),AN12*(0.463+0.24*AN12/'Vstupy pro NEL'!$E$40),"")</f>
        <v/>
      </c>
      <c r="AQ12" s="77" t="str">
        <f>IF(AND(ISNUMBER('Vstupy pro NEL'!$E$40),ISNUMBER(AO12)),AO12*(0.463+0.24*AO12/'Vstupy pro NEL'!$E$40),"")</f>
        <v/>
      </c>
      <c r="AR12" s="77" t="str">
        <f>IF(AND(ISNUMBER('Vstupy pro NEL'!$E$7),ISNUMBER('Vstupy pro NEL'!$E$10),ISNUMBER(AG12),ISNUMBER(AI12),ISNUMBER('Vstupy pro NEL'!$E$19)),(15.27*'Vstupy pro NEL'!$E$7/10+28.38*'Vstupy pro NEL'!$E$10/10+1.12*AG12+4.54*AI12)*(100-'Vstupy pro NEL'!$E$19/10)/100,"")</f>
        <v/>
      </c>
      <c r="AS12" s="79" t="str">
        <f t="shared" si="13"/>
        <v/>
      </c>
      <c r="AT12" s="79" t="str">
        <f>IF(ISNUMBER(AP12),AP12*1000/3.17,"")</f>
        <v/>
      </c>
    </row>
    <row r="13" spans="1:46" x14ac:dyDescent="0.2">
      <c r="A13" s="191"/>
      <c r="B13" s="74">
        <f>'Vstupy Hybridů'!B13</f>
        <v>2</v>
      </c>
      <c r="C13" s="75">
        <f>'Vstupy Hybridů'!C13</f>
        <v>0</v>
      </c>
      <c r="D13" s="76" t="str">
        <f>IF(ISBLANK('Vstupy Hybridů'!D13),"",'Vstupy Hybridů'!D13)</f>
        <v/>
      </c>
      <c r="E13" s="76" t="str">
        <f>IF(ISBLANK('Vstupy Hybridů'!E13),"",'Vstupy Hybridů'!E13)</f>
        <v/>
      </c>
      <c r="F13" s="76" t="str">
        <f>IF(ISBLANK('Vstupy Hybridů'!F13),"",'Vstupy Hybridů'!F13)</f>
        <v/>
      </c>
      <c r="G13" s="77" t="str">
        <f>IF(ISBLANK('Vstupy Hybridů'!G13),"",'Vstupy Hybridů'!G13)</f>
        <v/>
      </c>
      <c r="H13" s="77" t="str">
        <f>IF(ISBLANK('Vstupy Hybridů'!H13),"",'Vstupy Hybridů'!H13)</f>
        <v/>
      </c>
      <c r="I13" s="77" t="str">
        <f>IF(ISBLANK('Vstupy Hybridů'!I13),"",'Vstupy Hybridů'!I13)</f>
        <v/>
      </c>
      <c r="J13" s="78" t="str">
        <f t="shared" ref="J13:J65" si="25">IF(AND(ISNUMBER(D13),ISNUMBER(G13)),D13*G13*10,"")</f>
        <v/>
      </c>
      <c r="K13" s="78" t="str">
        <f t="shared" ref="K13:K65" si="26">IF(AND(ISNUMBER(E13),ISNUMBER(H13)),E13*H13*10,"")</f>
        <v/>
      </c>
      <c r="L13" s="78" t="str">
        <f t="shared" ref="L13:L65" si="27">IF(AND(ISNUMBER(F13),ISNUMBER(I13)),F13*I13*10,"")</f>
        <v/>
      </c>
      <c r="M13" s="78" t="str">
        <f t="shared" ref="M13:M65" si="28">IF(AND(ISNUMBER(N13),ISNUMBER(O13)),N13+O13,"")</f>
        <v/>
      </c>
      <c r="N13" s="78" t="str">
        <f t="shared" ref="N13:N65" si="29">IF(ISNUMBER(K13),K13*0.12,"")</f>
        <v/>
      </c>
      <c r="O13" s="78" t="str">
        <f t="shared" si="5"/>
        <v/>
      </c>
      <c r="P13" s="78" t="str">
        <f t="shared" ref="P13:P65" si="30">IF(AND(ISNUMBER(Q13),ISNUMBER(R13)),Q13+R13,"")</f>
        <v/>
      </c>
      <c r="Q13" s="78" t="str">
        <f t="shared" ref="Q13:Q65" si="31">IF(ISNUMBER(K13),K13*0.283,"")</f>
        <v/>
      </c>
      <c r="R13" s="78" t="str">
        <f t="shared" si="8"/>
        <v/>
      </c>
      <c r="S13" s="78" t="str">
        <f t="shared" ref="S13:S65" si="32">IF(AND(ISNUMBER(T13),ISNUMBER(U13)),T13+U13,"")</f>
        <v/>
      </c>
      <c r="T13" s="78" t="str">
        <f t="shared" ref="T13:T65" si="33">IF(ISNUMBER(K13),K13*0.9,"")</f>
        <v/>
      </c>
      <c r="U13" s="78" t="str">
        <f t="shared" si="11"/>
        <v/>
      </c>
      <c r="V13" s="77" t="str">
        <f t="shared" si="15"/>
        <v/>
      </c>
      <c r="W13" s="77" t="str">
        <f t="shared" si="16"/>
        <v/>
      </c>
      <c r="X13" s="77" t="str">
        <f t="shared" si="17"/>
        <v/>
      </c>
      <c r="Y13" s="77" t="str">
        <f>IF(ISNUMBER('Vstupy Hybridů'!J13),'Vstupy Hybridů'!J13,"")</f>
        <v/>
      </c>
      <c r="Z13" s="77" t="str">
        <f>IF(ISNUMBER('Vstupy Hybridů'!K13),'Vstupy Hybridů'!K13,"")</f>
        <v/>
      </c>
      <c r="AA13" s="77" t="str">
        <f>IF(ISNUMBER('Vstupy Hybridů'!L13),'Vstupy Hybridů'!L13,"")</f>
        <v/>
      </c>
      <c r="AB13" s="77" t="str">
        <f>IF(ISNUMBER('Vstupy Hybridů'!M13),'Vstupy Hybridů'!M13,"")</f>
        <v/>
      </c>
      <c r="AC13" s="77" t="str">
        <f>IF(ISNUMBER('Vstupy Hybridů'!N13),'Vstupy Hybridů'!N13,"")</f>
        <v/>
      </c>
      <c r="AD13" s="77" t="str">
        <f>IF(AND(ISNUMBER(K13),ISNUMBER('Vstupy Hybridů'!O13),ISNUMBER(J13)),K13*('Vstupy Hybridů'!O13/100)*100/J13,"")</f>
        <v/>
      </c>
      <c r="AE13" s="77" t="str">
        <f t="shared" ref="AE13:AE65" si="34">IF(AND(ISNUMBER(K13),ISNUMBER(J13)),K13/J13*100,"")</f>
        <v/>
      </c>
      <c r="AF13" s="77" t="str">
        <f>IF(AND(ISNUMBER(AH13),ISNUMBER('Vstupy pro NEL'!$K$16)),('Vstupy pro NEL'!$K$16-AH13),"")</f>
        <v/>
      </c>
      <c r="AG13" s="77" t="str">
        <f t="shared" si="18"/>
        <v/>
      </c>
      <c r="AH13" s="77" t="str">
        <f t="shared" si="19"/>
        <v/>
      </c>
      <c r="AI13" s="77" t="str">
        <f t="shared" si="20"/>
        <v/>
      </c>
      <c r="AJ13" s="77" t="str">
        <f t="shared" si="21"/>
        <v/>
      </c>
      <c r="AK13" s="77" t="str">
        <f t="shared" si="22"/>
        <v/>
      </c>
      <c r="AL13" s="77" t="str">
        <f t="shared" si="23"/>
        <v/>
      </c>
      <c r="AM13" s="77" t="str">
        <f t="shared" si="24"/>
        <v/>
      </c>
      <c r="AN13" s="77" t="str">
        <f>IF(AND(ISNUMBER(AH13),ISNUMBER(AL13),ISNUMBER(AF13)),'Vstupy pro NEL'!$G$34*('Vstupy pro NEL'!$L$7+'Vstupy pro NEL'!$L$10+AH13*AL13/100+AF13*'Vstupy pro NEL'!$G$16),"")</f>
        <v/>
      </c>
      <c r="AO13" s="77" t="str">
        <f>IF(AND(ISNUMBER(AH13),ISNUMBER(AF13)),'Vstupy pro NEL'!$G$34*('Vstupy pro NEL'!$L$7+'Vstupy pro NEL'!$L$10+AH13*'Vstupy pro NEL'!$G$13+AF13*'Vstupy pro NEL'!$G$16),"")</f>
        <v/>
      </c>
      <c r="AP13" s="77" t="str">
        <f>IF(AND(ISNUMBER('Vstupy pro NEL'!$E$40),ISNUMBER(AN13)),AN13*(0.463+0.24*AN13/'Vstupy pro NEL'!$E$40),"")</f>
        <v/>
      </c>
      <c r="AQ13" s="77" t="str">
        <f>IF(AND(ISNUMBER('Vstupy pro NEL'!$E$40),ISNUMBER(AO13)),AO13*(0.463+0.24*AO13/'Vstupy pro NEL'!$E$40),"")</f>
        <v/>
      </c>
      <c r="AR13" s="77" t="str">
        <f>IF(AND(ISNUMBER('Vstupy pro NEL'!$E$7),ISNUMBER('Vstupy pro NEL'!$E$10),ISNUMBER(AG13),ISNUMBER(AI13),ISNUMBER('Vstupy pro NEL'!$E$19)),(15.27*'Vstupy pro NEL'!$E$7/10+28.38*'Vstupy pro NEL'!$E$10/10+1.12*AG13+4.54*AI13)*(100-'Vstupy pro NEL'!$E$19/10)/100,"")</f>
        <v/>
      </c>
      <c r="AS13" s="79" t="str">
        <f t="shared" si="13"/>
        <v/>
      </c>
      <c r="AT13" s="79" t="str">
        <f t="shared" ref="AT13:AT65" si="35">IF(ISNUMBER(AP13),AP13*1000/3.17,"")</f>
        <v/>
      </c>
    </row>
    <row r="14" spans="1:46" x14ac:dyDescent="0.2">
      <c r="A14" s="191"/>
      <c r="B14" s="74">
        <f>'Vstupy Hybridů'!B14</f>
        <v>3</v>
      </c>
      <c r="C14" s="75">
        <f>'Vstupy Hybridů'!C14</f>
        <v>0</v>
      </c>
      <c r="D14" s="76" t="str">
        <f>IF(ISBLANK('Vstupy Hybridů'!D14),"",'Vstupy Hybridů'!D14)</f>
        <v/>
      </c>
      <c r="E14" s="76" t="str">
        <f>IF(ISBLANK('Vstupy Hybridů'!E14),"",'Vstupy Hybridů'!E14)</f>
        <v/>
      </c>
      <c r="F14" s="76" t="str">
        <f>IF(ISBLANK('Vstupy Hybridů'!F14),"",'Vstupy Hybridů'!F14)</f>
        <v/>
      </c>
      <c r="G14" s="77" t="str">
        <f>IF(ISBLANK('Vstupy Hybridů'!G14),"",'Vstupy Hybridů'!G14)</f>
        <v/>
      </c>
      <c r="H14" s="77" t="str">
        <f>IF(ISBLANK('Vstupy Hybridů'!H14),"",'Vstupy Hybridů'!H14)</f>
        <v/>
      </c>
      <c r="I14" s="77" t="str">
        <f>IF(ISBLANK('Vstupy Hybridů'!I14),"",'Vstupy Hybridů'!I14)</f>
        <v/>
      </c>
      <c r="J14" s="78" t="str">
        <f t="shared" si="25"/>
        <v/>
      </c>
      <c r="K14" s="78" t="str">
        <f t="shared" si="26"/>
        <v/>
      </c>
      <c r="L14" s="78" t="str">
        <f t="shared" si="27"/>
        <v/>
      </c>
      <c r="M14" s="78" t="str">
        <f t="shared" si="28"/>
        <v/>
      </c>
      <c r="N14" s="78" t="str">
        <f t="shared" si="29"/>
        <v/>
      </c>
      <c r="O14" s="78" t="str">
        <f t="shared" si="5"/>
        <v/>
      </c>
      <c r="P14" s="78" t="str">
        <f t="shared" si="30"/>
        <v/>
      </c>
      <c r="Q14" s="78" t="str">
        <f t="shared" si="31"/>
        <v/>
      </c>
      <c r="R14" s="78" t="str">
        <f t="shared" si="8"/>
        <v/>
      </c>
      <c r="S14" s="78" t="str">
        <f t="shared" si="32"/>
        <v/>
      </c>
      <c r="T14" s="78" t="str">
        <f t="shared" si="33"/>
        <v/>
      </c>
      <c r="U14" s="78" t="str">
        <f t="shared" si="11"/>
        <v/>
      </c>
      <c r="V14" s="77" t="str">
        <f t="shared" si="15"/>
        <v/>
      </c>
      <c r="W14" s="77" t="str">
        <f t="shared" si="16"/>
        <v/>
      </c>
      <c r="X14" s="77" t="str">
        <f t="shared" si="17"/>
        <v/>
      </c>
      <c r="Y14" s="77" t="str">
        <f>IF(ISNUMBER('Vstupy Hybridů'!J14),'Vstupy Hybridů'!J14,"")</f>
        <v/>
      </c>
      <c r="Z14" s="77" t="str">
        <f>IF(ISNUMBER('Vstupy Hybridů'!K14),'Vstupy Hybridů'!K14,"")</f>
        <v/>
      </c>
      <c r="AA14" s="77" t="str">
        <f>IF(ISNUMBER('Vstupy Hybridů'!L14),'Vstupy Hybridů'!L14,"")</f>
        <v/>
      </c>
      <c r="AB14" s="77" t="str">
        <f>IF(ISNUMBER('Vstupy Hybridů'!M14),'Vstupy Hybridů'!M14,"")</f>
        <v/>
      </c>
      <c r="AC14" s="77" t="str">
        <f>IF(ISNUMBER('Vstupy Hybridů'!N14),'Vstupy Hybridů'!N14,"")</f>
        <v/>
      </c>
      <c r="AD14" s="77" t="str">
        <f>IF(AND(ISNUMBER(K14),ISNUMBER('Vstupy Hybridů'!O14),ISNUMBER(J14)),K14*('Vstupy Hybridů'!O14/100)*100/J14,"")</f>
        <v/>
      </c>
      <c r="AE14" s="77" t="str">
        <f t="shared" si="34"/>
        <v/>
      </c>
      <c r="AF14" s="77" t="str">
        <f>IF(AND(ISNUMBER(AH14),ISNUMBER('Vstupy pro NEL'!$K$16)),('Vstupy pro NEL'!$K$16-AH14),"")</f>
        <v/>
      </c>
      <c r="AG14" s="77" t="str">
        <f t="shared" si="18"/>
        <v/>
      </c>
      <c r="AH14" s="77" t="str">
        <f t="shared" si="19"/>
        <v/>
      </c>
      <c r="AI14" s="77" t="str">
        <f t="shared" si="20"/>
        <v/>
      </c>
      <c r="AJ14" s="77" t="str">
        <f t="shared" si="21"/>
        <v/>
      </c>
      <c r="AK14" s="77" t="str">
        <f t="shared" si="22"/>
        <v/>
      </c>
      <c r="AL14" s="77" t="str">
        <f t="shared" si="23"/>
        <v/>
      </c>
      <c r="AM14" s="77" t="str">
        <f t="shared" si="24"/>
        <v/>
      </c>
      <c r="AN14" s="77" t="str">
        <f>IF(AND(ISNUMBER(AH14),ISNUMBER(AL14),ISNUMBER(AF14)),'Vstupy pro NEL'!$G$34*('Vstupy pro NEL'!$L$7+'Vstupy pro NEL'!$L$10+AH14*AL14/100+AF14*'Vstupy pro NEL'!$G$16),"")</f>
        <v/>
      </c>
      <c r="AO14" s="77" t="str">
        <f>IF(AND(ISNUMBER(AH14),ISNUMBER(AF14)),'Vstupy pro NEL'!$G$34*('Vstupy pro NEL'!$L$7+'Vstupy pro NEL'!$L$10+AH14*'Vstupy pro NEL'!$G$13+AF14*'Vstupy pro NEL'!$G$16),"")</f>
        <v/>
      </c>
      <c r="AP14" s="77" t="str">
        <f>IF(AND(ISNUMBER('Vstupy pro NEL'!$E$40),ISNUMBER(AN14)),AN14*(0.463+0.24*AN14/'Vstupy pro NEL'!$E$40),"")</f>
        <v/>
      </c>
      <c r="AQ14" s="77" t="str">
        <f>IF(AND(ISNUMBER('Vstupy pro NEL'!$E$40),ISNUMBER(AO14)),AO14*(0.463+0.24*AO14/'Vstupy pro NEL'!$E$40),"")</f>
        <v/>
      </c>
      <c r="AR14" s="77" t="str">
        <f>IF(AND(ISNUMBER('Vstupy pro NEL'!$E$7),ISNUMBER('Vstupy pro NEL'!$E$10),ISNUMBER(AG14),ISNUMBER(AI14),ISNUMBER('Vstupy pro NEL'!$E$19)),(15.27*'Vstupy pro NEL'!$E$7/10+28.38*'Vstupy pro NEL'!$E$10/10+1.12*AG14+4.54*AI14)*(100-'Vstupy pro NEL'!$E$19/10)/100,"")</f>
        <v/>
      </c>
      <c r="AS14" s="79" t="str">
        <f t="shared" si="13"/>
        <v/>
      </c>
      <c r="AT14" s="79" t="str">
        <f t="shared" si="35"/>
        <v/>
      </c>
    </row>
    <row r="15" spans="1:46" x14ac:dyDescent="0.2">
      <c r="A15" s="191" t="str">
        <f>'Vstupy Hybridů'!A15</f>
        <v>H4</v>
      </c>
      <c r="B15" s="74">
        <f>'Vstupy Hybridů'!B15</f>
        <v>1</v>
      </c>
      <c r="C15" s="75">
        <f>'Vstupy Hybridů'!C15</f>
        <v>0</v>
      </c>
      <c r="D15" s="76" t="str">
        <f>IF(ISBLANK('Vstupy Hybridů'!D15),"",'Vstupy Hybridů'!D15)</f>
        <v/>
      </c>
      <c r="E15" s="76" t="str">
        <f>IF(ISBLANK('Vstupy Hybridů'!E15),"",'Vstupy Hybridů'!E15)</f>
        <v/>
      </c>
      <c r="F15" s="76" t="str">
        <f>IF(ISBLANK('Vstupy Hybridů'!F15),"",'Vstupy Hybridů'!F15)</f>
        <v/>
      </c>
      <c r="G15" s="77" t="str">
        <f>IF(ISBLANK('Vstupy Hybridů'!G15),"",'Vstupy Hybridů'!G15)</f>
        <v/>
      </c>
      <c r="H15" s="77" t="str">
        <f>IF(ISBLANK('Vstupy Hybridů'!H15),"",'Vstupy Hybridů'!H15)</f>
        <v/>
      </c>
      <c r="I15" s="77" t="str">
        <f>IF(ISBLANK('Vstupy Hybridů'!I15),"",'Vstupy Hybridů'!I15)</f>
        <v/>
      </c>
      <c r="J15" s="78" t="str">
        <f t="shared" si="25"/>
        <v/>
      </c>
      <c r="K15" s="78" t="str">
        <f t="shared" si="26"/>
        <v/>
      </c>
      <c r="L15" s="78" t="str">
        <f t="shared" si="27"/>
        <v/>
      </c>
      <c r="M15" s="78" t="str">
        <f t="shared" si="28"/>
        <v/>
      </c>
      <c r="N15" s="78" t="str">
        <f t="shared" si="29"/>
        <v/>
      </c>
      <c r="O15" s="78" t="str">
        <f t="shared" si="5"/>
        <v/>
      </c>
      <c r="P15" s="78" t="str">
        <f t="shared" si="30"/>
        <v/>
      </c>
      <c r="Q15" s="78" t="str">
        <f t="shared" si="31"/>
        <v/>
      </c>
      <c r="R15" s="78" t="str">
        <f t="shared" si="8"/>
        <v/>
      </c>
      <c r="S15" s="78" t="str">
        <f t="shared" si="32"/>
        <v/>
      </c>
      <c r="T15" s="78" t="str">
        <f t="shared" si="33"/>
        <v/>
      </c>
      <c r="U15" s="78" t="str">
        <f t="shared" si="11"/>
        <v/>
      </c>
      <c r="V15" s="77" t="str">
        <f t="shared" si="15"/>
        <v/>
      </c>
      <c r="W15" s="77" t="str">
        <f t="shared" si="16"/>
        <v/>
      </c>
      <c r="X15" s="77" t="str">
        <f t="shared" si="17"/>
        <v/>
      </c>
      <c r="Y15" s="77" t="str">
        <f>IF(ISNUMBER('Vstupy Hybridů'!J15),'Vstupy Hybridů'!J15,"")</f>
        <v/>
      </c>
      <c r="Z15" s="77" t="str">
        <f>IF(ISNUMBER('Vstupy Hybridů'!K15),'Vstupy Hybridů'!K15,"")</f>
        <v/>
      </c>
      <c r="AA15" s="77" t="str">
        <f>IF(ISNUMBER('Vstupy Hybridů'!L15),'Vstupy Hybridů'!L15,"")</f>
        <v/>
      </c>
      <c r="AB15" s="77" t="str">
        <f>IF(ISNUMBER('Vstupy Hybridů'!M15),'Vstupy Hybridů'!M15,"")</f>
        <v/>
      </c>
      <c r="AC15" s="77" t="str">
        <f>IF(ISNUMBER('Vstupy Hybridů'!N15),'Vstupy Hybridů'!N15,"")</f>
        <v/>
      </c>
      <c r="AD15" s="77" t="str">
        <f>IF(AND(ISNUMBER(K15),ISNUMBER('Vstupy Hybridů'!O15),ISNUMBER(J15)),K15*('Vstupy Hybridů'!O15/100)*100/J15,"")</f>
        <v/>
      </c>
      <c r="AE15" s="77" t="str">
        <f t="shared" si="34"/>
        <v/>
      </c>
      <c r="AF15" s="77" t="str">
        <f>IF(AND(ISNUMBER(AH15),ISNUMBER('Vstupy pro NEL'!$K$16)),('Vstupy pro NEL'!$K$16-AH15),"")</f>
        <v/>
      </c>
      <c r="AG15" s="77" t="str">
        <f t="shared" si="18"/>
        <v/>
      </c>
      <c r="AH15" s="77" t="str">
        <f t="shared" si="19"/>
        <v/>
      </c>
      <c r="AI15" s="77" t="str">
        <f t="shared" si="20"/>
        <v/>
      </c>
      <c r="AJ15" s="77" t="str">
        <f t="shared" si="21"/>
        <v/>
      </c>
      <c r="AK15" s="77" t="str">
        <f t="shared" si="22"/>
        <v/>
      </c>
      <c r="AL15" s="77" t="str">
        <f t="shared" si="23"/>
        <v/>
      </c>
      <c r="AM15" s="77" t="str">
        <f t="shared" si="24"/>
        <v/>
      </c>
      <c r="AN15" s="77" t="str">
        <f>IF(AND(ISNUMBER(AH15),ISNUMBER(AL15),ISNUMBER(AF15)),'Vstupy pro NEL'!$G$34*('Vstupy pro NEL'!$L$7+'Vstupy pro NEL'!$L$10+AH15*AL15/100+AF15*'Vstupy pro NEL'!$G$16),"")</f>
        <v/>
      </c>
      <c r="AO15" s="77" t="str">
        <f>IF(AND(ISNUMBER(AH15),ISNUMBER(AF15)),'Vstupy pro NEL'!$G$34*('Vstupy pro NEL'!$L$7+'Vstupy pro NEL'!$L$10+AH15*'Vstupy pro NEL'!$G$13+AF15*'Vstupy pro NEL'!$G$16),"")</f>
        <v/>
      </c>
      <c r="AP15" s="77" t="str">
        <f>IF(AND(ISNUMBER('Vstupy pro NEL'!$E$40),ISNUMBER(AN15)),AN15*(0.463+0.24*AN15/'Vstupy pro NEL'!$E$40),"")</f>
        <v/>
      </c>
      <c r="AQ15" s="77" t="str">
        <f>IF(AND(ISNUMBER('Vstupy pro NEL'!$E$40),ISNUMBER(AO15)),AO15*(0.463+0.24*AO15/'Vstupy pro NEL'!$E$40),"")</f>
        <v/>
      </c>
      <c r="AR15" s="77" t="str">
        <f>IF(AND(ISNUMBER('Vstupy pro NEL'!$E$7),ISNUMBER('Vstupy pro NEL'!$E$10),ISNUMBER(AG15),ISNUMBER(AI15),ISNUMBER('Vstupy pro NEL'!$E$19)),(15.27*'Vstupy pro NEL'!$E$7/10+28.38*'Vstupy pro NEL'!$E$10/10+1.12*AG15+4.54*AI15)*(100-'Vstupy pro NEL'!$E$19/10)/100,"")</f>
        <v/>
      </c>
      <c r="AS15" s="79" t="str">
        <f t="shared" si="13"/>
        <v/>
      </c>
      <c r="AT15" s="79" t="str">
        <f t="shared" si="35"/>
        <v/>
      </c>
    </row>
    <row r="16" spans="1:46" x14ac:dyDescent="0.2">
      <c r="A16" s="191"/>
      <c r="B16" s="74">
        <f>'Vstupy Hybridů'!B16</f>
        <v>2</v>
      </c>
      <c r="C16" s="75">
        <f>'Vstupy Hybridů'!C16</f>
        <v>0</v>
      </c>
      <c r="D16" s="76" t="str">
        <f>IF(ISBLANK('Vstupy Hybridů'!D16),"",'Vstupy Hybridů'!D16)</f>
        <v/>
      </c>
      <c r="E16" s="76" t="str">
        <f>IF(ISBLANK('Vstupy Hybridů'!E16),"",'Vstupy Hybridů'!E16)</f>
        <v/>
      </c>
      <c r="F16" s="76" t="str">
        <f>IF(ISBLANK('Vstupy Hybridů'!F16),"",'Vstupy Hybridů'!F16)</f>
        <v/>
      </c>
      <c r="G16" s="77" t="str">
        <f>IF(ISBLANK('Vstupy Hybridů'!G16),"",'Vstupy Hybridů'!G16)</f>
        <v/>
      </c>
      <c r="H16" s="77" t="str">
        <f>IF(ISBLANK('Vstupy Hybridů'!H16),"",'Vstupy Hybridů'!H16)</f>
        <v/>
      </c>
      <c r="I16" s="77" t="str">
        <f>IF(ISBLANK('Vstupy Hybridů'!I16),"",'Vstupy Hybridů'!I16)</f>
        <v/>
      </c>
      <c r="J16" s="78" t="str">
        <f t="shared" si="25"/>
        <v/>
      </c>
      <c r="K16" s="78" t="str">
        <f t="shared" si="26"/>
        <v/>
      </c>
      <c r="L16" s="78" t="str">
        <f t="shared" si="27"/>
        <v/>
      </c>
      <c r="M16" s="78" t="str">
        <f t="shared" si="28"/>
        <v/>
      </c>
      <c r="N16" s="78" t="str">
        <f t="shared" si="29"/>
        <v/>
      </c>
      <c r="O16" s="78" t="str">
        <f t="shared" si="5"/>
        <v/>
      </c>
      <c r="P16" s="78" t="str">
        <f t="shared" si="30"/>
        <v/>
      </c>
      <c r="Q16" s="78" t="str">
        <f t="shared" si="31"/>
        <v/>
      </c>
      <c r="R16" s="78" t="str">
        <f t="shared" si="8"/>
        <v/>
      </c>
      <c r="S16" s="78" t="str">
        <f t="shared" si="32"/>
        <v/>
      </c>
      <c r="T16" s="78" t="str">
        <f t="shared" si="33"/>
        <v/>
      </c>
      <c r="U16" s="78" t="str">
        <f t="shared" si="11"/>
        <v/>
      </c>
      <c r="V16" s="77" t="str">
        <f t="shared" si="15"/>
        <v/>
      </c>
      <c r="W16" s="77" t="str">
        <f t="shared" si="16"/>
        <v/>
      </c>
      <c r="X16" s="77" t="str">
        <f t="shared" si="17"/>
        <v/>
      </c>
      <c r="Y16" s="77" t="str">
        <f>IF(ISNUMBER('Vstupy Hybridů'!J16),'Vstupy Hybridů'!J16,"")</f>
        <v/>
      </c>
      <c r="Z16" s="77" t="str">
        <f>IF(ISNUMBER('Vstupy Hybridů'!K16),'Vstupy Hybridů'!K16,"")</f>
        <v/>
      </c>
      <c r="AA16" s="77" t="str">
        <f>IF(ISNUMBER('Vstupy Hybridů'!L16),'Vstupy Hybridů'!L16,"")</f>
        <v/>
      </c>
      <c r="AB16" s="77" t="str">
        <f>IF(ISNUMBER('Vstupy Hybridů'!M16),'Vstupy Hybridů'!M16,"")</f>
        <v/>
      </c>
      <c r="AC16" s="77" t="str">
        <f>IF(ISNUMBER('Vstupy Hybridů'!N16),'Vstupy Hybridů'!N16,"")</f>
        <v/>
      </c>
      <c r="AD16" s="77" t="str">
        <f>IF(AND(ISNUMBER(K16),ISNUMBER('Vstupy Hybridů'!O16),ISNUMBER(J16)),K16*('Vstupy Hybridů'!O16/100)*100/J16,"")</f>
        <v/>
      </c>
      <c r="AE16" s="77" t="str">
        <f t="shared" si="34"/>
        <v/>
      </c>
      <c r="AF16" s="77" t="str">
        <f>IF(AND(ISNUMBER(AH16),ISNUMBER('Vstupy pro NEL'!$K$16)),('Vstupy pro NEL'!$K$16-AH16),"")</f>
        <v/>
      </c>
      <c r="AG16" s="77" t="str">
        <f t="shared" si="18"/>
        <v/>
      </c>
      <c r="AH16" s="77" t="str">
        <f t="shared" si="19"/>
        <v/>
      </c>
      <c r="AI16" s="77" t="str">
        <f t="shared" si="20"/>
        <v/>
      </c>
      <c r="AJ16" s="77" t="str">
        <f t="shared" si="21"/>
        <v/>
      </c>
      <c r="AK16" s="77" t="str">
        <f t="shared" si="22"/>
        <v/>
      </c>
      <c r="AL16" s="77" t="str">
        <f t="shared" si="23"/>
        <v/>
      </c>
      <c r="AM16" s="77" t="str">
        <f t="shared" si="24"/>
        <v/>
      </c>
      <c r="AN16" s="77" t="str">
        <f>IF(AND(ISNUMBER(AH16),ISNUMBER(AL16),ISNUMBER(AF16)),'Vstupy pro NEL'!$G$34*('Vstupy pro NEL'!$L$7+'Vstupy pro NEL'!$L$10+AH16*AL16/100+AF16*'Vstupy pro NEL'!$G$16),"")</f>
        <v/>
      </c>
      <c r="AO16" s="77" t="str">
        <f>IF(AND(ISNUMBER(AH16),ISNUMBER(AF16)),'Vstupy pro NEL'!$G$34*('Vstupy pro NEL'!$L$7+'Vstupy pro NEL'!$L$10+AH16*'Vstupy pro NEL'!$G$13+AF16*'Vstupy pro NEL'!$G$16),"")</f>
        <v/>
      </c>
      <c r="AP16" s="77" t="str">
        <f>IF(AND(ISNUMBER('Vstupy pro NEL'!$E$40),ISNUMBER(AN16)),AN16*(0.463+0.24*AN16/'Vstupy pro NEL'!$E$40),"")</f>
        <v/>
      </c>
      <c r="AQ16" s="77" t="str">
        <f>IF(AND(ISNUMBER('Vstupy pro NEL'!$E$40),ISNUMBER(AO16)),AO16*(0.463+0.24*AO16/'Vstupy pro NEL'!$E$40),"")</f>
        <v/>
      </c>
      <c r="AR16" s="77" t="str">
        <f>IF(AND(ISNUMBER('Vstupy pro NEL'!$E$7),ISNUMBER('Vstupy pro NEL'!$E$10),ISNUMBER(AG16),ISNUMBER(AI16),ISNUMBER('Vstupy pro NEL'!$E$19)),(15.27*'Vstupy pro NEL'!$E$7/10+28.38*'Vstupy pro NEL'!$E$10/10+1.12*AG16+4.54*AI16)*(100-'Vstupy pro NEL'!$E$19/10)/100,"")</f>
        <v/>
      </c>
      <c r="AS16" s="79" t="str">
        <f t="shared" si="13"/>
        <v/>
      </c>
      <c r="AT16" s="79" t="str">
        <f t="shared" si="35"/>
        <v/>
      </c>
    </row>
    <row r="17" spans="1:46" x14ac:dyDescent="0.2">
      <c r="A17" s="191"/>
      <c r="B17" s="74">
        <f>'Vstupy Hybridů'!B17</f>
        <v>3</v>
      </c>
      <c r="C17" s="75">
        <f>'Vstupy Hybridů'!C17</f>
        <v>0</v>
      </c>
      <c r="D17" s="76" t="str">
        <f>IF(ISBLANK('Vstupy Hybridů'!D17),"",'Vstupy Hybridů'!D17)</f>
        <v/>
      </c>
      <c r="E17" s="76" t="str">
        <f>IF(ISBLANK('Vstupy Hybridů'!E17),"",'Vstupy Hybridů'!E17)</f>
        <v/>
      </c>
      <c r="F17" s="76" t="str">
        <f>IF(ISBLANK('Vstupy Hybridů'!F17),"",'Vstupy Hybridů'!F17)</f>
        <v/>
      </c>
      <c r="G17" s="77" t="str">
        <f>IF(ISBLANK('Vstupy Hybridů'!G17),"",'Vstupy Hybridů'!G17)</f>
        <v/>
      </c>
      <c r="H17" s="77" t="str">
        <f>IF(ISBLANK('Vstupy Hybridů'!H17),"",'Vstupy Hybridů'!H17)</f>
        <v/>
      </c>
      <c r="I17" s="77" t="str">
        <f>IF(ISBLANK('Vstupy Hybridů'!I17),"",'Vstupy Hybridů'!I17)</f>
        <v/>
      </c>
      <c r="J17" s="78" t="str">
        <f t="shared" si="25"/>
        <v/>
      </c>
      <c r="K17" s="78" t="str">
        <f t="shared" si="26"/>
        <v/>
      </c>
      <c r="L17" s="78" t="str">
        <f t="shared" si="27"/>
        <v/>
      </c>
      <c r="M17" s="78" t="str">
        <f t="shared" si="28"/>
        <v/>
      </c>
      <c r="N17" s="78" t="str">
        <f t="shared" si="29"/>
        <v/>
      </c>
      <c r="O17" s="78" t="str">
        <f t="shared" si="5"/>
        <v/>
      </c>
      <c r="P17" s="78" t="str">
        <f t="shared" si="30"/>
        <v/>
      </c>
      <c r="Q17" s="78" t="str">
        <f t="shared" si="31"/>
        <v/>
      </c>
      <c r="R17" s="78" t="str">
        <f t="shared" si="8"/>
        <v/>
      </c>
      <c r="S17" s="78" t="str">
        <f t="shared" si="32"/>
        <v/>
      </c>
      <c r="T17" s="78" t="str">
        <f t="shared" si="33"/>
        <v/>
      </c>
      <c r="U17" s="78" t="str">
        <f t="shared" si="11"/>
        <v/>
      </c>
      <c r="V17" s="77" t="str">
        <f t="shared" si="15"/>
        <v/>
      </c>
      <c r="W17" s="77" t="str">
        <f t="shared" si="16"/>
        <v/>
      </c>
      <c r="X17" s="77" t="str">
        <f t="shared" si="17"/>
        <v/>
      </c>
      <c r="Y17" s="77" t="str">
        <f>IF(ISNUMBER('Vstupy Hybridů'!J17),'Vstupy Hybridů'!J17,"")</f>
        <v/>
      </c>
      <c r="Z17" s="77" t="str">
        <f>IF(ISNUMBER('Vstupy Hybridů'!K17),'Vstupy Hybridů'!K17,"")</f>
        <v/>
      </c>
      <c r="AA17" s="77" t="str">
        <f>IF(ISNUMBER('Vstupy Hybridů'!L17),'Vstupy Hybridů'!L17,"")</f>
        <v/>
      </c>
      <c r="AB17" s="77" t="str">
        <f>IF(ISNUMBER('Vstupy Hybridů'!M17),'Vstupy Hybridů'!M17,"")</f>
        <v/>
      </c>
      <c r="AC17" s="77" t="str">
        <f>IF(ISNUMBER('Vstupy Hybridů'!N17),'Vstupy Hybridů'!N17,"")</f>
        <v/>
      </c>
      <c r="AD17" s="77" t="str">
        <f>IF(AND(ISNUMBER(K17),ISNUMBER('Vstupy Hybridů'!O17),ISNUMBER(J17)),K17*('Vstupy Hybridů'!O17/100)*100/J17,"")</f>
        <v/>
      </c>
      <c r="AE17" s="77" t="str">
        <f t="shared" si="34"/>
        <v/>
      </c>
      <c r="AF17" s="77" t="str">
        <f>IF(AND(ISNUMBER(AH17),ISNUMBER('Vstupy pro NEL'!$K$16)),('Vstupy pro NEL'!$K$16-AH17),"")</f>
        <v/>
      </c>
      <c r="AG17" s="77" t="str">
        <f t="shared" si="18"/>
        <v/>
      </c>
      <c r="AH17" s="77" t="str">
        <f t="shared" si="19"/>
        <v/>
      </c>
      <c r="AI17" s="77" t="str">
        <f t="shared" si="20"/>
        <v/>
      </c>
      <c r="AJ17" s="77" t="str">
        <f t="shared" si="21"/>
        <v/>
      </c>
      <c r="AK17" s="77" t="str">
        <f t="shared" si="22"/>
        <v/>
      </c>
      <c r="AL17" s="77" t="str">
        <f t="shared" si="23"/>
        <v/>
      </c>
      <c r="AM17" s="77" t="str">
        <f t="shared" si="24"/>
        <v/>
      </c>
      <c r="AN17" s="77" t="str">
        <f>IF(AND(ISNUMBER(AH17),ISNUMBER(AL17),ISNUMBER(AF17)),'Vstupy pro NEL'!$G$34*('Vstupy pro NEL'!$L$7+'Vstupy pro NEL'!$L$10+AH17*AL17/100+AF17*'Vstupy pro NEL'!$G$16),"")</f>
        <v/>
      </c>
      <c r="AO17" s="77" t="str">
        <f>IF(AND(ISNUMBER(AH17),ISNUMBER(AF17)),'Vstupy pro NEL'!$G$34*('Vstupy pro NEL'!$L$7+'Vstupy pro NEL'!$L$10+AH17*'Vstupy pro NEL'!$G$13+AF17*'Vstupy pro NEL'!$G$16),"")</f>
        <v/>
      </c>
      <c r="AP17" s="77" t="str">
        <f>IF(AND(ISNUMBER('Vstupy pro NEL'!$E$40),ISNUMBER(AN17)),AN17*(0.463+0.24*AN17/'Vstupy pro NEL'!$E$40),"")</f>
        <v/>
      </c>
      <c r="AQ17" s="77" t="str">
        <f>IF(AND(ISNUMBER('Vstupy pro NEL'!$E$40),ISNUMBER(AO17)),AO17*(0.463+0.24*AO17/'Vstupy pro NEL'!$E$40),"")</f>
        <v/>
      </c>
      <c r="AR17" s="77" t="str">
        <f>IF(AND(ISNUMBER('Vstupy pro NEL'!$E$7),ISNUMBER('Vstupy pro NEL'!$E$10),ISNUMBER(AG17),ISNUMBER(AI17),ISNUMBER('Vstupy pro NEL'!$E$19)),(15.27*'Vstupy pro NEL'!$E$7/10+28.38*'Vstupy pro NEL'!$E$10/10+1.12*AG17+4.54*AI17)*(100-'Vstupy pro NEL'!$E$19/10)/100,"")</f>
        <v/>
      </c>
      <c r="AS17" s="79" t="str">
        <f t="shared" si="13"/>
        <v/>
      </c>
      <c r="AT17" s="79" t="str">
        <f t="shared" si="35"/>
        <v/>
      </c>
    </row>
    <row r="18" spans="1:46" x14ac:dyDescent="0.2">
      <c r="A18" s="191" t="str">
        <f>'Vstupy Hybridů'!A18</f>
        <v>H5</v>
      </c>
      <c r="B18" s="74">
        <f>'Vstupy Hybridů'!B18</f>
        <v>1</v>
      </c>
      <c r="C18" s="75">
        <f>'Vstupy Hybridů'!C18</f>
        <v>0</v>
      </c>
      <c r="D18" s="76" t="str">
        <f>IF(ISBLANK('Vstupy Hybridů'!D18),"",'Vstupy Hybridů'!D18)</f>
        <v/>
      </c>
      <c r="E18" s="76" t="str">
        <f>IF(ISBLANK('Vstupy Hybridů'!E18),"",'Vstupy Hybridů'!E18)</f>
        <v/>
      </c>
      <c r="F18" s="76" t="str">
        <f>IF(ISBLANK('Vstupy Hybridů'!F18),"",'Vstupy Hybridů'!F18)</f>
        <v/>
      </c>
      <c r="G18" s="77" t="str">
        <f>IF(ISBLANK('Vstupy Hybridů'!G18),"",'Vstupy Hybridů'!G18)</f>
        <v/>
      </c>
      <c r="H18" s="77" t="str">
        <f>IF(ISBLANK('Vstupy Hybridů'!H18),"",'Vstupy Hybridů'!H18)</f>
        <v/>
      </c>
      <c r="I18" s="77" t="str">
        <f>IF(ISBLANK('Vstupy Hybridů'!I18),"",'Vstupy Hybridů'!I18)</f>
        <v/>
      </c>
      <c r="J18" s="78" t="str">
        <f t="shared" si="25"/>
        <v/>
      </c>
      <c r="K18" s="78" t="str">
        <f t="shared" si="26"/>
        <v/>
      </c>
      <c r="L18" s="78" t="str">
        <f t="shared" si="27"/>
        <v/>
      </c>
      <c r="M18" s="78" t="str">
        <f t="shared" si="28"/>
        <v/>
      </c>
      <c r="N18" s="78" t="str">
        <f t="shared" si="29"/>
        <v/>
      </c>
      <c r="O18" s="78" t="str">
        <f t="shared" si="5"/>
        <v/>
      </c>
      <c r="P18" s="78" t="str">
        <f t="shared" si="30"/>
        <v/>
      </c>
      <c r="Q18" s="78" t="str">
        <f t="shared" si="31"/>
        <v/>
      </c>
      <c r="R18" s="78" t="str">
        <f t="shared" si="8"/>
        <v/>
      </c>
      <c r="S18" s="78" t="str">
        <f t="shared" si="32"/>
        <v/>
      </c>
      <c r="T18" s="78" t="str">
        <f t="shared" si="33"/>
        <v/>
      </c>
      <c r="U18" s="78" t="str">
        <f t="shared" si="11"/>
        <v/>
      </c>
      <c r="V18" s="77" t="str">
        <f t="shared" si="15"/>
        <v/>
      </c>
      <c r="W18" s="77" t="str">
        <f t="shared" si="16"/>
        <v/>
      </c>
      <c r="X18" s="77" t="str">
        <f t="shared" si="17"/>
        <v/>
      </c>
      <c r="Y18" s="77" t="str">
        <f>IF(ISNUMBER('Vstupy Hybridů'!J18),'Vstupy Hybridů'!J18,"")</f>
        <v/>
      </c>
      <c r="Z18" s="77" t="str">
        <f>IF(ISNUMBER('Vstupy Hybridů'!K18),'Vstupy Hybridů'!K18,"")</f>
        <v/>
      </c>
      <c r="AA18" s="77" t="str">
        <f>IF(ISNUMBER('Vstupy Hybridů'!L18),'Vstupy Hybridů'!L18,"")</f>
        <v/>
      </c>
      <c r="AB18" s="77" t="str">
        <f>IF(ISNUMBER('Vstupy Hybridů'!M18),'Vstupy Hybridů'!M18,"")</f>
        <v/>
      </c>
      <c r="AC18" s="77" t="str">
        <f>IF(ISNUMBER('Vstupy Hybridů'!N18),'Vstupy Hybridů'!N18,"")</f>
        <v/>
      </c>
      <c r="AD18" s="77" t="str">
        <f>IF(AND(ISNUMBER(K18),ISNUMBER('Vstupy Hybridů'!O18),ISNUMBER(J18)),K18*('Vstupy Hybridů'!O18/100)*100/J18,"")</f>
        <v/>
      </c>
      <c r="AE18" s="77" t="str">
        <f t="shared" si="34"/>
        <v/>
      </c>
      <c r="AF18" s="77" t="str">
        <f>IF(AND(ISNUMBER(AH18),ISNUMBER('Vstupy pro NEL'!$K$16)),('Vstupy pro NEL'!$K$16-AH18),"")</f>
        <v/>
      </c>
      <c r="AG18" s="77" t="str">
        <f t="shared" si="18"/>
        <v/>
      </c>
      <c r="AH18" s="77" t="str">
        <f t="shared" si="19"/>
        <v/>
      </c>
      <c r="AI18" s="77" t="str">
        <f t="shared" si="20"/>
        <v/>
      </c>
      <c r="AJ18" s="77" t="str">
        <f t="shared" si="21"/>
        <v/>
      </c>
      <c r="AK18" s="77" t="str">
        <f t="shared" si="22"/>
        <v/>
      </c>
      <c r="AL18" s="77" t="str">
        <f t="shared" si="23"/>
        <v/>
      </c>
      <c r="AM18" s="77" t="str">
        <f t="shared" si="24"/>
        <v/>
      </c>
      <c r="AN18" s="77" t="str">
        <f>IF(AND(ISNUMBER(AH18),ISNUMBER(AL18),ISNUMBER(AF18)),'Vstupy pro NEL'!$G$34*('Vstupy pro NEL'!$L$7+'Vstupy pro NEL'!$L$10+AH18*AL18/100+AF18*'Vstupy pro NEL'!$G$16),"")</f>
        <v/>
      </c>
      <c r="AO18" s="77" t="str">
        <f>IF(AND(ISNUMBER(AH18),ISNUMBER(AF18)),'Vstupy pro NEL'!$G$34*('Vstupy pro NEL'!$L$7+'Vstupy pro NEL'!$L$10+AH18*'Vstupy pro NEL'!$G$13+AF18*'Vstupy pro NEL'!$G$16),"")</f>
        <v/>
      </c>
      <c r="AP18" s="77" t="str">
        <f>IF(AND(ISNUMBER('Vstupy pro NEL'!$E$40),ISNUMBER(AN18)),AN18*(0.463+0.24*AN18/'Vstupy pro NEL'!$E$40),"")</f>
        <v/>
      </c>
      <c r="AQ18" s="77" t="str">
        <f>IF(AND(ISNUMBER('Vstupy pro NEL'!$E$40),ISNUMBER(AO18)),AO18*(0.463+0.24*AO18/'Vstupy pro NEL'!$E$40),"")</f>
        <v/>
      </c>
      <c r="AR18" s="77" t="str">
        <f>IF(AND(ISNUMBER('Vstupy pro NEL'!$E$7),ISNUMBER('Vstupy pro NEL'!$E$10),ISNUMBER(AG18),ISNUMBER(AI18),ISNUMBER('Vstupy pro NEL'!$E$19)),(15.27*'Vstupy pro NEL'!$E$7/10+28.38*'Vstupy pro NEL'!$E$10/10+1.12*AG18+4.54*AI18)*(100-'Vstupy pro NEL'!$E$19/10)/100,"")</f>
        <v/>
      </c>
      <c r="AS18" s="79" t="str">
        <f t="shared" si="13"/>
        <v/>
      </c>
      <c r="AT18" s="79" t="str">
        <f t="shared" si="35"/>
        <v/>
      </c>
    </row>
    <row r="19" spans="1:46" x14ac:dyDescent="0.2">
      <c r="A19" s="191"/>
      <c r="B19" s="74">
        <f>'Vstupy Hybridů'!B19</f>
        <v>2</v>
      </c>
      <c r="C19" s="75">
        <f>'Vstupy Hybridů'!C19</f>
        <v>0</v>
      </c>
      <c r="D19" s="76" t="str">
        <f>IF(ISBLANK('Vstupy Hybridů'!D19),"",'Vstupy Hybridů'!D19)</f>
        <v/>
      </c>
      <c r="E19" s="76" t="str">
        <f>IF(ISBLANK('Vstupy Hybridů'!E19),"",'Vstupy Hybridů'!E19)</f>
        <v/>
      </c>
      <c r="F19" s="76" t="str">
        <f>IF(ISBLANK('Vstupy Hybridů'!F19),"",'Vstupy Hybridů'!F19)</f>
        <v/>
      </c>
      <c r="G19" s="77" t="str">
        <f>IF(ISBLANK('Vstupy Hybridů'!G19),"",'Vstupy Hybridů'!G19)</f>
        <v/>
      </c>
      <c r="H19" s="77" t="str">
        <f>IF(ISBLANK('Vstupy Hybridů'!H19),"",'Vstupy Hybridů'!H19)</f>
        <v/>
      </c>
      <c r="I19" s="77" t="str">
        <f>IF(ISBLANK('Vstupy Hybridů'!I19),"",'Vstupy Hybridů'!I19)</f>
        <v/>
      </c>
      <c r="J19" s="78" t="str">
        <f t="shared" si="25"/>
        <v/>
      </c>
      <c r="K19" s="78" t="str">
        <f t="shared" si="26"/>
        <v/>
      </c>
      <c r="L19" s="78" t="str">
        <f t="shared" si="27"/>
        <v/>
      </c>
      <c r="M19" s="78" t="str">
        <f t="shared" si="28"/>
        <v/>
      </c>
      <c r="N19" s="78" t="str">
        <f t="shared" si="29"/>
        <v/>
      </c>
      <c r="O19" s="78" t="str">
        <f t="shared" si="5"/>
        <v/>
      </c>
      <c r="P19" s="78" t="str">
        <f t="shared" si="30"/>
        <v/>
      </c>
      <c r="Q19" s="78" t="str">
        <f t="shared" si="31"/>
        <v/>
      </c>
      <c r="R19" s="78" t="str">
        <f t="shared" si="8"/>
        <v/>
      </c>
      <c r="S19" s="78" t="str">
        <f t="shared" si="32"/>
        <v/>
      </c>
      <c r="T19" s="78" t="str">
        <f t="shared" si="33"/>
        <v/>
      </c>
      <c r="U19" s="78" t="str">
        <f t="shared" si="11"/>
        <v/>
      </c>
      <c r="V19" s="77" t="str">
        <f t="shared" si="15"/>
        <v/>
      </c>
      <c r="W19" s="77" t="str">
        <f t="shared" si="16"/>
        <v/>
      </c>
      <c r="X19" s="77" t="str">
        <f t="shared" si="17"/>
        <v/>
      </c>
      <c r="Y19" s="77" t="str">
        <f>IF(ISNUMBER('Vstupy Hybridů'!J19),'Vstupy Hybridů'!J19,"")</f>
        <v/>
      </c>
      <c r="Z19" s="77" t="str">
        <f>IF(ISNUMBER('Vstupy Hybridů'!K19),'Vstupy Hybridů'!K19,"")</f>
        <v/>
      </c>
      <c r="AA19" s="77" t="str">
        <f>IF(ISNUMBER('Vstupy Hybridů'!L19),'Vstupy Hybridů'!L19,"")</f>
        <v/>
      </c>
      <c r="AB19" s="77" t="str">
        <f>IF(ISNUMBER('Vstupy Hybridů'!M19),'Vstupy Hybridů'!M19,"")</f>
        <v/>
      </c>
      <c r="AC19" s="77" t="str">
        <f>IF(ISNUMBER('Vstupy Hybridů'!N19),'Vstupy Hybridů'!N19,"")</f>
        <v/>
      </c>
      <c r="AD19" s="77" t="str">
        <f>IF(AND(ISNUMBER(K19),ISNUMBER('Vstupy Hybridů'!O19),ISNUMBER(J19)),K19*('Vstupy Hybridů'!O19/100)*100/J19,"")</f>
        <v/>
      </c>
      <c r="AE19" s="77" t="str">
        <f t="shared" si="34"/>
        <v/>
      </c>
      <c r="AF19" s="77" t="str">
        <f>IF(AND(ISNUMBER(AH19),ISNUMBER('Vstupy pro NEL'!$K$16)),('Vstupy pro NEL'!$K$16-AH19),"")</f>
        <v/>
      </c>
      <c r="AG19" s="77" t="str">
        <f t="shared" si="18"/>
        <v/>
      </c>
      <c r="AH19" s="77" t="str">
        <f t="shared" si="19"/>
        <v/>
      </c>
      <c r="AI19" s="77" t="str">
        <f t="shared" si="20"/>
        <v/>
      </c>
      <c r="AJ19" s="77" t="str">
        <f t="shared" si="21"/>
        <v/>
      </c>
      <c r="AK19" s="77" t="str">
        <f t="shared" si="22"/>
        <v/>
      </c>
      <c r="AL19" s="77" t="str">
        <f t="shared" si="23"/>
        <v/>
      </c>
      <c r="AM19" s="77" t="str">
        <f t="shared" si="24"/>
        <v/>
      </c>
      <c r="AN19" s="77" t="str">
        <f>IF(AND(ISNUMBER(AH19),ISNUMBER(AL19),ISNUMBER(AF19)),'Vstupy pro NEL'!$G$34*('Vstupy pro NEL'!$L$7+'Vstupy pro NEL'!$L$10+AH19*AL19/100+AF19*'Vstupy pro NEL'!$G$16),"")</f>
        <v/>
      </c>
      <c r="AO19" s="77" t="str">
        <f>IF(AND(ISNUMBER(AH19),ISNUMBER(AF19)),'Vstupy pro NEL'!$G$34*('Vstupy pro NEL'!$L$7+'Vstupy pro NEL'!$L$10+AH19*'Vstupy pro NEL'!$G$13+AF19*'Vstupy pro NEL'!$G$16),"")</f>
        <v/>
      </c>
      <c r="AP19" s="77" t="str">
        <f>IF(AND(ISNUMBER('Vstupy pro NEL'!$E$40),ISNUMBER(AN19)),AN19*(0.463+0.24*AN19/'Vstupy pro NEL'!$E$40),"")</f>
        <v/>
      </c>
      <c r="AQ19" s="77" t="str">
        <f>IF(AND(ISNUMBER('Vstupy pro NEL'!$E$40),ISNUMBER(AO19)),AO19*(0.463+0.24*AO19/'Vstupy pro NEL'!$E$40),"")</f>
        <v/>
      </c>
      <c r="AR19" s="77" t="str">
        <f>IF(AND(ISNUMBER('Vstupy pro NEL'!$E$7),ISNUMBER('Vstupy pro NEL'!$E$10),ISNUMBER(AG19),ISNUMBER(AI19),ISNUMBER('Vstupy pro NEL'!$E$19)),(15.27*'Vstupy pro NEL'!$E$7/10+28.38*'Vstupy pro NEL'!$E$10/10+1.12*AG19+4.54*AI19)*(100-'Vstupy pro NEL'!$E$19/10)/100,"")</f>
        <v/>
      </c>
      <c r="AS19" s="79" t="str">
        <f t="shared" si="13"/>
        <v/>
      </c>
      <c r="AT19" s="79" t="str">
        <f t="shared" si="35"/>
        <v/>
      </c>
    </row>
    <row r="20" spans="1:46" x14ac:dyDescent="0.2">
      <c r="A20" s="191"/>
      <c r="B20" s="74">
        <f>'Vstupy Hybridů'!B20</f>
        <v>3</v>
      </c>
      <c r="C20" s="75">
        <f>'Vstupy Hybridů'!C20</f>
        <v>0</v>
      </c>
      <c r="D20" s="76" t="str">
        <f>IF(ISBLANK('Vstupy Hybridů'!D20),"",'Vstupy Hybridů'!D20)</f>
        <v/>
      </c>
      <c r="E20" s="76" t="str">
        <f>IF(ISBLANK('Vstupy Hybridů'!E20),"",'Vstupy Hybridů'!E20)</f>
        <v/>
      </c>
      <c r="F20" s="76" t="str">
        <f>IF(ISBLANK('Vstupy Hybridů'!F20),"",'Vstupy Hybridů'!F20)</f>
        <v/>
      </c>
      <c r="G20" s="77" t="str">
        <f>IF(ISBLANK('Vstupy Hybridů'!G20),"",'Vstupy Hybridů'!G20)</f>
        <v/>
      </c>
      <c r="H20" s="77" t="str">
        <f>IF(ISBLANK('Vstupy Hybridů'!H20),"",'Vstupy Hybridů'!H20)</f>
        <v/>
      </c>
      <c r="I20" s="77" t="str">
        <f>IF(ISBLANK('Vstupy Hybridů'!I20),"",'Vstupy Hybridů'!I20)</f>
        <v/>
      </c>
      <c r="J20" s="78" t="str">
        <f t="shared" si="25"/>
        <v/>
      </c>
      <c r="K20" s="78" t="str">
        <f t="shared" si="26"/>
        <v/>
      </c>
      <c r="L20" s="78" t="str">
        <f t="shared" si="27"/>
        <v/>
      </c>
      <c r="M20" s="78" t="str">
        <f t="shared" si="28"/>
        <v/>
      </c>
      <c r="N20" s="78" t="str">
        <f t="shared" si="29"/>
        <v/>
      </c>
      <c r="O20" s="78" t="str">
        <f t="shared" si="5"/>
        <v/>
      </c>
      <c r="P20" s="78" t="str">
        <f t="shared" si="30"/>
        <v/>
      </c>
      <c r="Q20" s="78" t="str">
        <f t="shared" si="31"/>
        <v/>
      </c>
      <c r="R20" s="78" t="str">
        <f t="shared" si="8"/>
        <v/>
      </c>
      <c r="S20" s="78" t="str">
        <f t="shared" si="32"/>
        <v/>
      </c>
      <c r="T20" s="78" t="str">
        <f t="shared" si="33"/>
        <v/>
      </c>
      <c r="U20" s="78" t="str">
        <f t="shared" si="11"/>
        <v/>
      </c>
      <c r="V20" s="77" t="str">
        <f t="shared" si="15"/>
        <v/>
      </c>
      <c r="W20" s="77" t="str">
        <f t="shared" si="16"/>
        <v/>
      </c>
      <c r="X20" s="77" t="str">
        <f t="shared" si="17"/>
        <v/>
      </c>
      <c r="Y20" s="77" t="str">
        <f>IF(ISNUMBER('Vstupy Hybridů'!J20),'Vstupy Hybridů'!J20,"")</f>
        <v/>
      </c>
      <c r="Z20" s="77" t="str">
        <f>IF(ISNUMBER('Vstupy Hybridů'!K20),'Vstupy Hybridů'!K20,"")</f>
        <v/>
      </c>
      <c r="AA20" s="77" t="str">
        <f>IF(ISNUMBER('Vstupy Hybridů'!L20),'Vstupy Hybridů'!L20,"")</f>
        <v/>
      </c>
      <c r="AB20" s="77" t="str">
        <f>IF(ISNUMBER('Vstupy Hybridů'!M20),'Vstupy Hybridů'!M20,"")</f>
        <v/>
      </c>
      <c r="AC20" s="77" t="str">
        <f>IF(ISNUMBER('Vstupy Hybridů'!N20),'Vstupy Hybridů'!N20,"")</f>
        <v/>
      </c>
      <c r="AD20" s="77" t="str">
        <f>IF(AND(ISNUMBER(K20),ISNUMBER('Vstupy Hybridů'!O20),ISNUMBER(J20)),K20*('Vstupy Hybridů'!O20/100)*100/J20,"")</f>
        <v/>
      </c>
      <c r="AE20" s="77" t="str">
        <f t="shared" si="34"/>
        <v/>
      </c>
      <c r="AF20" s="77" t="str">
        <f>IF(AND(ISNUMBER(AH20),ISNUMBER('Vstupy pro NEL'!$K$16)),('Vstupy pro NEL'!$K$16-AH20),"")</f>
        <v/>
      </c>
      <c r="AG20" s="77" t="str">
        <f t="shared" si="18"/>
        <v/>
      </c>
      <c r="AH20" s="77" t="str">
        <f t="shared" si="19"/>
        <v/>
      </c>
      <c r="AI20" s="77" t="str">
        <f t="shared" si="20"/>
        <v/>
      </c>
      <c r="AJ20" s="77" t="str">
        <f t="shared" si="21"/>
        <v/>
      </c>
      <c r="AK20" s="77" t="str">
        <f t="shared" si="22"/>
        <v/>
      </c>
      <c r="AL20" s="77" t="str">
        <f t="shared" si="23"/>
        <v/>
      </c>
      <c r="AM20" s="77" t="str">
        <f t="shared" si="24"/>
        <v/>
      </c>
      <c r="AN20" s="77" t="str">
        <f>IF(AND(ISNUMBER(AH20),ISNUMBER(AL20),ISNUMBER(AF20)),'Vstupy pro NEL'!$G$34*('Vstupy pro NEL'!$L$7+'Vstupy pro NEL'!$L$10+AH20*AL20/100+AF20*'Vstupy pro NEL'!$G$16),"")</f>
        <v/>
      </c>
      <c r="AO20" s="77" t="str">
        <f>IF(AND(ISNUMBER(AH20),ISNUMBER(AF20)),'Vstupy pro NEL'!$G$34*('Vstupy pro NEL'!$L$7+'Vstupy pro NEL'!$L$10+AH20*'Vstupy pro NEL'!$G$13+AF20*'Vstupy pro NEL'!$G$16),"")</f>
        <v/>
      </c>
      <c r="AP20" s="77" t="str">
        <f>IF(AND(ISNUMBER('Vstupy pro NEL'!$E$40),ISNUMBER(AN20)),AN20*(0.463+0.24*AN20/'Vstupy pro NEL'!$E$40),"")</f>
        <v/>
      </c>
      <c r="AQ20" s="77" t="str">
        <f>IF(AND(ISNUMBER('Vstupy pro NEL'!$E$40),ISNUMBER(AO20)),AO20*(0.463+0.24*AO20/'Vstupy pro NEL'!$E$40),"")</f>
        <v/>
      </c>
      <c r="AR20" s="77" t="str">
        <f>IF(AND(ISNUMBER('Vstupy pro NEL'!$E$7),ISNUMBER('Vstupy pro NEL'!$E$10),ISNUMBER(AG20),ISNUMBER(AI20),ISNUMBER('Vstupy pro NEL'!$E$19)),(15.27*'Vstupy pro NEL'!$E$7/10+28.38*'Vstupy pro NEL'!$E$10/10+1.12*AG20+4.54*AI20)*(100-'Vstupy pro NEL'!$E$19/10)/100,"")</f>
        <v/>
      </c>
      <c r="AS20" s="79" t="str">
        <f t="shared" si="13"/>
        <v/>
      </c>
      <c r="AT20" s="79" t="str">
        <f t="shared" si="35"/>
        <v/>
      </c>
    </row>
    <row r="21" spans="1:46" x14ac:dyDescent="0.2">
      <c r="A21" s="191" t="str">
        <f>'Vstupy Hybridů'!A21</f>
        <v>H6</v>
      </c>
      <c r="B21" s="74">
        <f>'Vstupy Hybridů'!B21</f>
        <v>1</v>
      </c>
      <c r="C21" s="75">
        <f>'Vstupy Hybridů'!C21</f>
        <v>0</v>
      </c>
      <c r="D21" s="76" t="str">
        <f>IF(ISBLANK('Vstupy Hybridů'!D21),"",'Vstupy Hybridů'!D21)</f>
        <v/>
      </c>
      <c r="E21" s="76" t="str">
        <f>IF(ISBLANK('Vstupy Hybridů'!E21),"",'Vstupy Hybridů'!E21)</f>
        <v/>
      </c>
      <c r="F21" s="76" t="str">
        <f>IF(ISBLANK('Vstupy Hybridů'!F21),"",'Vstupy Hybridů'!F21)</f>
        <v/>
      </c>
      <c r="G21" s="77" t="str">
        <f>IF(ISBLANK('Vstupy Hybridů'!G21),"",'Vstupy Hybridů'!G21)</f>
        <v/>
      </c>
      <c r="H21" s="77" t="str">
        <f>IF(ISBLANK('Vstupy Hybridů'!H21),"",'Vstupy Hybridů'!H21)</f>
        <v/>
      </c>
      <c r="I21" s="77" t="str">
        <f>IF(ISBLANK('Vstupy Hybridů'!I21),"",'Vstupy Hybridů'!I21)</f>
        <v/>
      </c>
      <c r="J21" s="78" t="str">
        <f t="shared" si="25"/>
        <v/>
      </c>
      <c r="K21" s="78" t="str">
        <f t="shared" si="26"/>
        <v/>
      </c>
      <c r="L21" s="78" t="str">
        <f t="shared" si="27"/>
        <v/>
      </c>
      <c r="M21" s="78" t="str">
        <f t="shared" si="28"/>
        <v/>
      </c>
      <c r="N21" s="78" t="str">
        <f t="shared" si="29"/>
        <v/>
      </c>
      <c r="O21" s="78" t="str">
        <f t="shared" si="5"/>
        <v/>
      </c>
      <c r="P21" s="78" t="str">
        <f t="shared" si="30"/>
        <v/>
      </c>
      <c r="Q21" s="78" t="str">
        <f t="shared" si="31"/>
        <v/>
      </c>
      <c r="R21" s="78" t="str">
        <f t="shared" si="8"/>
        <v/>
      </c>
      <c r="S21" s="78" t="str">
        <f t="shared" si="32"/>
        <v/>
      </c>
      <c r="T21" s="78" t="str">
        <f t="shared" si="33"/>
        <v/>
      </c>
      <c r="U21" s="78" t="str">
        <f t="shared" si="11"/>
        <v/>
      </c>
      <c r="V21" s="77" t="str">
        <f t="shared" si="15"/>
        <v/>
      </c>
      <c r="W21" s="77" t="str">
        <f t="shared" si="16"/>
        <v/>
      </c>
      <c r="X21" s="77" t="str">
        <f t="shared" si="17"/>
        <v/>
      </c>
      <c r="Y21" s="77" t="str">
        <f>IF(ISNUMBER('Vstupy Hybridů'!J21),'Vstupy Hybridů'!J21,"")</f>
        <v/>
      </c>
      <c r="Z21" s="77" t="str">
        <f>IF(ISNUMBER('Vstupy Hybridů'!K21),'Vstupy Hybridů'!K21,"")</f>
        <v/>
      </c>
      <c r="AA21" s="77" t="str">
        <f>IF(ISNUMBER('Vstupy Hybridů'!L21),'Vstupy Hybridů'!L21,"")</f>
        <v/>
      </c>
      <c r="AB21" s="77" t="str">
        <f>IF(ISNUMBER('Vstupy Hybridů'!M21),'Vstupy Hybridů'!M21,"")</f>
        <v/>
      </c>
      <c r="AC21" s="77" t="str">
        <f>IF(ISNUMBER('Vstupy Hybridů'!N21),'Vstupy Hybridů'!N21,"")</f>
        <v/>
      </c>
      <c r="AD21" s="77" t="str">
        <f>IF(AND(ISNUMBER(K21),ISNUMBER('Vstupy Hybridů'!O21),ISNUMBER(J21)),K21*('Vstupy Hybridů'!O21/100)*100/J21,"")</f>
        <v/>
      </c>
      <c r="AE21" s="77" t="str">
        <f t="shared" si="34"/>
        <v/>
      </c>
      <c r="AF21" s="77" t="str">
        <f>IF(AND(ISNUMBER(AH21),ISNUMBER('Vstupy pro NEL'!$K$16)),('Vstupy pro NEL'!$K$16-AH21),"")</f>
        <v/>
      </c>
      <c r="AG21" s="77" t="str">
        <f t="shared" si="18"/>
        <v/>
      </c>
      <c r="AH21" s="77" t="str">
        <f t="shared" si="19"/>
        <v/>
      </c>
      <c r="AI21" s="77" t="str">
        <f t="shared" si="20"/>
        <v/>
      </c>
      <c r="AJ21" s="77" t="str">
        <f t="shared" si="21"/>
        <v/>
      </c>
      <c r="AK21" s="77" t="str">
        <f t="shared" si="22"/>
        <v/>
      </c>
      <c r="AL21" s="77" t="str">
        <f t="shared" si="23"/>
        <v/>
      </c>
      <c r="AM21" s="77" t="str">
        <f t="shared" si="24"/>
        <v/>
      </c>
      <c r="AN21" s="77" t="str">
        <f>IF(AND(ISNUMBER(AH21),ISNUMBER(AL21),ISNUMBER(AF21)),'Vstupy pro NEL'!$G$34*('Vstupy pro NEL'!$L$7+'Vstupy pro NEL'!$L$10+AH21*AL21/100+AF21*'Vstupy pro NEL'!$G$16),"")</f>
        <v/>
      </c>
      <c r="AO21" s="77" t="str">
        <f>IF(AND(ISNUMBER(AH21),ISNUMBER(AF21)),'Vstupy pro NEL'!$G$34*('Vstupy pro NEL'!$L$7+'Vstupy pro NEL'!$L$10+AH21*'Vstupy pro NEL'!$G$13+AF21*'Vstupy pro NEL'!$G$16),"")</f>
        <v/>
      </c>
      <c r="AP21" s="77" t="str">
        <f>IF(AND(ISNUMBER('Vstupy pro NEL'!$E$40),ISNUMBER(AN21)),AN21*(0.463+0.24*AN21/'Vstupy pro NEL'!$E$40),"")</f>
        <v/>
      </c>
      <c r="AQ21" s="77" t="str">
        <f>IF(AND(ISNUMBER('Vstupy pro NEL'!$E$40),ISNUMBER(AO21)),AO21*(0.463+0.24*AO21/'Vstupy pro NEL'!$E$40),"")</f>
        <v/>
      </c>
      <c r="AR21" s="77" t="str">
        <f>IF(AND(ISNUMBER('Vstupy pro NEL'!$E$7),ISNUMBER('Vstupy pro NEL'!$E$10),ISNUMBER(AG21),ISNUMBER(AI21),ISNUMBER('Vstupy pro NEL'!$E$19)),(15.27*'Vstupy pro NEL'!$E$7/10+28.38*'Vstupy pro NEL'!$E$10/10+1.12*AG21+4.54*AI21)*(100-'Vstupy pro NEL'!$E$19/10)/100,"")</f>
        <v/>
      </c>
      <c r="AS21" s="79" t="str">
        <f t="shared" si="13"/>
        <v/>
      </c>
      <c r="AT21" s="79" t="str">
        <f t="shared" si="35"/>
        <v/>
      </c>
    </row>
    <row r="22" spans="1:46" x14ac:dyDescent="0.2">
      <c r="A22" s="191"/>
      <c r="B22" s="74">
        <f>'Vstupy Hybridů'!B22</f>
        <v>2</v>
      </c>
      <c r="C22" s="75">
        <f>'Vstupy Hybridů'!C22</f>
        <v>0</v>
      </c>
      <c r="D22" s="76" t="str">
        <f>IF(ISBLANK('Vstupy Hybridů'!D22),"",'Vstupy Hybridů'!D22)</f>
        <v/>
      </c>
      <c r="E22" s="76" t="str">
        <f>IF(ISBLANK('Vstupy Hybridů'!E22),"",'Vstupy Hybridů'!E22)</f>
        <v/>
      </c>
      <c r="F22" s="76" t="str">
        <f>IF(ISBLANK('Vstupy Hybridů'!F22),"",'Vstupy Hybridů'!F22)</f>
        <v/>
      </c>
      <c r="G22" s="77" t="str">
        <f>IF(ISBLANK('Vstupy Hybridů'!G22),"",'Vstupy Hybridů'!G22)</f>
        <v/>
      </c>
      <c r="H22" s="77" t="str">
        <f>IF(ISBLANK('Vstupy Hybridů'!H22),"",'Vstupy Hybridů'!H22)</f>
        <v/>
      </c>
      <c r="I22" s="77" t="str">
        <f>IF(ISBLANK('Vstupy Hybridů'!I22),"",'Vstupy Hybridů'!I22)</f>
        <v/>
      </c>
      <c r="J22" s="78" t="str">
        <f t="shared" si="25"/>
        <v/>
      </c>
      <c r="K22" s="78" t="str">
        <f t="shared" si="26"/>
        <v/>
      </c>
      <c r="L22" s="78" t="str">
        <f t="shared" si="27"/>
        <v/>
      </c>
      <c r="M22" s="78" t="str">
        <f t="shared" si="28"/>
        <v/>
      </c>
      <c r="N22" s="78" t="str">
        <f t="shared" si="29"/>
        <v/>
      </c>
      <c r="O22" s="78" t="str">
        <f t="shared" si="5"/>
        <v/>
      </c>
      <c r="P22" s="78" t="str">
        <f t="shared" si="30"/>
        <v/>
      </c>
      <c r="Q22" s="78" t="str">
        <f t="shared" si="31"/>
        <v/>
      </c>
      <c r="R22" s="78" t="str">
        <f t="shared" si="8"/>
        <v/>
      </c>
      <c r="S22" s="78" t="str">
        <f t="shared" si="32"/>
        <v/>
      </c>
      <c r="T22" s="78" t="str">
        <f t="shared" si="33"/>
        <v/>
      </c>
      <c r="U22" s="78" t="str">
        <f t="shared" si="11"/>
        <v/>
      </c>
      <c r="V22" s="77" t="str">
        <f t="shared" si="15"/>
        <v/>
      </c>
      <c r="W22" s="77" t="str">
        <f t="shared" si="16"/>
        <v/>
      </c>
      <c r="X22" s="77" t="str">
        <f t="shared" si="17"/>
        <v/>
      </c>
      <c r="Y22" s="77" t="str">
        <f>IF(ISNUMBER('Vstupy Hybridů'!J22),'Vstupy Hybridů'!J22,"")</f>
        <v/>
      </c>
      <c r="Z22" s="77" t="str">
        <f>IF(ISNUMBER('Vstupy Hybridů'!K22),'Vstupy Hybridů'!K22,"")</f>
        <v/>
      </c>
      <c r="AA22" s="77" t="str">
        <f>IF(ISNUMBER('Vstupy Hybridů'!L22),'Vstupy Hybridů'!L22,"")</f>
        <v/>
      </c>
      <c r="AB22" s="77" t="str">
        <f>IF(ISNUMBER('Vstupy Hybridů'!M22),'Vstupy Hybridů'!M22,"")</f>
        <v/>
      </c>
      <c r="AC22" s="77" t="str">
        <f>IF(ISNUMBER('Vstupy Hybridů'!N22),'Vstupy Hybridů'!N22,"")</f>
        <v/>
      </c>
      <c r="AD22" s="77" t="str">
        <f>IF(AND(ISNUMBER(K22),ISNUMBER('Vstupy Hybridů'!O22),ISNUMBER(J22)),K22*('Vstupy Hybridů'!O22/100)*100/J22,"")</f>
        <v/>
      </c>
      <c r="AE22" s="77" t="str">
        <f t="shared" si="34"/>
        <v/>
      </c>
      <c r="AF22" s="77" t="str">
        <f>IF(AND(ISNUMBER(AH22),ISNUMBER('Vstupy pro NEL'!$K$16)),('Vstupy pro NEL'!$K$16-AH22),"")</f>
        <v/>
      </c>
      <c r="AG22" s="77" t="str">
        <f t="shared" si="18"/>
        <v/>
      </c>
      <c r="AH22" s="77" t="str">
        <f t="shared" si="19"/>
        <v/>
      </c>
      <c r="AI22" s="77" t="str">
        <f t="shared" si="20"/>
        <v/>
      </c>
      <c r="AJ22" s="77" t="str">
        <f t="shared" si="21"/>
        <v/>
      </c>
      <c r="AK22" s="77" t="str">
        <f t="shared" si="22"/>
        <v/>
      </c>
      <c r="AL22" s="77" t="str">
        <f t="shared" si="23"/>
        <v/>
      </c>
      <c r="AM22" s="77" t="str">
        <f t="shared" si="24"/>
        <v/>
      </c>
      <c r="AN22" s="77" t="str">
        <f>IF(AND(ISNUMBER(AH22),ISNUMBER(AL22),ISNUMBER(AF22)),'Vstupy pro NEL'!$G$34*('Vstupy pro NEL'!$L$7+'Vstupy pro NEL'!$L$10+AH22*AL22/100+AF22*'Vstupy pro NEL'!$G$16),"")</f>
        <v/>
      </c>
      <c r="AO22" s="77" t="str">
        <f>IF(AND(ISNUMBER(AH22),ISNUMBER(AF22)),'Vstupy pro NEL'!$G$34*('Vstupy pro NEL'!$L$7+'Vstupy pro NEL'!$L$10+AH22*'Vstupy pro NEL'!$G$13+AF22*'Vstupy pro NEL'!$G$16),"")</f>
        <v/>
      </c>
      <c r="AP22" s="77" t="str">
        <f>IF(AND(ISNUMBER('Vstupy pro NEL'!$E$40),ISNUMBER(AN22)),AN22*(0.463+0.24*AN22/'Vstupy pro NEL'!$E$40),"")</f>
        <v/>
      </c>
      <c r="AQ22" s="77" t="str">
        <f>IF(AND(ISNUMBER('Vstupy pro NEL'!$E$40),ISNUMBER(AO22)),AO22*(0.463+0.24*AO22/'Vstupy pro NEL'!$E$40),"")</f>
        <v/>
      </c>
      <c r="AR22" s="77" t="str">
        <f>IF(AND(ISNUMBER('Vstupy pro NEL'!$E$7),ISNUMBER('Vstupy pro NEL'!$E$10),ISNUMBER(AG22),ISNUMBER(AI22),ISNUMBER('Vstupy pro NEL'!$E$19)),(15.27*'Vstupy pro NEL'!$E$7/10+28.38*'Vstupy pro NEL'!$E$10/10+1.12*AG22+4.54*AI22)*(100-'Vstupy pro NEL'!$E$19/10)/100,"")</f>
        <v/>
      </c>
      <c r="AS22" s="79" t="str">
        <f t="shared" si="13"/>
        <v/>
      </c>
      <c r="AT22" s="79" t="str">
        <f t="shared" si="35"/>
        <v/>
      </c>
    </row>
    <row r="23" spans="1:46" x14ac:dyDescent="0.2">
      <c r="A23" s="191"/>
      <c r="B23" s="74">
        <f>'Vstupy Hybridů'!B23</f>
        <v>3</v>
      </c>
      <c r="C23" s="75">
        <f>'Vstupy Hybridů'!C23</f>
        <v>0</v>
      </c>
      <c r="D23" s="76" t="str">
        <f>IF(ISBLANK('Vstupy Hybridů'!D23),"",'Vstupy Hybridů'!D23)</f>
        <v/>
      </c>
      <c r="E23" s="76" t="str">
        <f>IF(ISBLANK('Vstupy Hybridů'!E23),"",'Vstupy Hybridů'!E23)</f>
        <v/>
      </c>
      <c r="F23" s="76" t="str">
        <f>IF(ISBLANK('Vstupy Hybridů'!F23),"",'Vstupy Hybridů'!F23)</f>
        <v/>
      </c>
      <c r="G23" s="77" t="str">
        <f>IF(ISBLANK('Vstupy Hybridů'!G23),"",'Vstupy Hybridů'!G23)</f>
        <v/>
      </c>
      <c r="H23" s="77" t="str">
        <f>IF(ISBLANK('Vstupy Hybridů'!H23),"",'Vstupy Hybridů'!H23)</f>
        <v/>
      </c>
      <c r="I23" s="77" t="str">
        <f>IF(ISBLANK('Vstupy Hybridů'!I23),"",'Vstupy Hybridů'!I23)</f>
        <v/>
      </c>
      <c r="J23" s="78" t="str">
        <f t="shared" si="25"/>
        <v/>
      </c>
      <c r="K23" s="78" t="str">
        <f t="shared" si="26"/>
        <v/>
      </c>
      <c r="L23" s="78" t="str">
        <f t="shared" si="27"/>
        <v/>
      </c>
      <c r="M23" s="78" t="str">
        <f t="shared" si="28"/>
        <v/>
      </c>
      <c r="N23" s="78" t="str">
        <f t="shared" si="29"/>
        <v/>
      </c>
      <c r="O23" s="78" t="str">
        <f t="shared" si="5"/>
        <v/>
      </c>
      <c r="P23" s="78" t="str">
        <f t="shared" si="30"/>
        <v/>
      </c>
      <c r="Q23" s="78" t="str">
        <f t="shared" si="31"/>
        <v/>
      </c>
      <c r="R23" s="78" t="str">
        <f t="shared" si="8"/>
        <v/>
      </c>
      <c r="S23" s="78" t="str">
        <f t="shared" si="32"/>
        <v/>
      </c>
      <c r="T23" s="78" t="str">
        <f t="shared" si="33"/>
        <v/>
      </c>
      <c r="U23" s="78" t="str">
        <f t="shared" si="11"/>
        <v/>
      </c>
      <c r="V23" s="77" t="str">
        <f t="shared" si="15"/>
        <v/>
      </c>
      <c r="W23" s="77" t="str">
        <f t="shared" si="16"/>
        <v/>
      </c>
      <c r="X23" s="77" t="str">
        <f t="shared" si="17"/>
        <v/>
      </c>
      <c r="Y23" s="77" t="str">
        <f>IF(ISNUMBER('Vstupy Hybridů'!J23),'Vstupy Hybridů'!J23,"")</f>
        <v/>
      </c>
      <c r="Z23" s="77" t="str">
        <f>IF(ISNUMBER('Vstupy Hybridů'!K23),'Vstupy Hybridů'!K23,"")</f>
        <v/>
      </c>
      <c r="AA23" s="77" t="str">
        <f>IF(ISNUMBER('Vstupy Hybridů'!L23),'Vstupy Hybridů'!L23,"")</f>
        <v/>
      </c>
      <c r="AB23" s="77" t="str">
        <f>IF(ISNUMBER('Vstupy Hybridů'!M23),'Vstupy Hybridů'!M23,"")</f>
        <v/>
      </c>
      <c r="AC23" s="77" t="str">
        <f>IF(ISNUMBER('Vstupy Hybridů'!N23),'Vstupy Hybridů'!N23,"")</f>
        <v/>
      </c>
      <c r="AD23" s="77" t="str">
        <f>IF(AND(ISNUMBER(K23),ISNUMBER('Vstupy Hybridů'!O23),ISNUMBER(J23)),K23*('Vstupy Hybridů'!O23/100)*100/J23,"")</f>
        <v/>
      </c>
      <c r="AE23" s="77" t="str">
        <f t="shared" si="34"/>
        <v/>
      </c>
      <c r="AF23" s="77" t="str">
        <f>IF(AND(ISNUMBER(AH23),ISNUMBER('Vstupy pro NEL'!$K$16)),('Vstupy pro NEL'!$K$16-AH23),"")</f>
        <v/>
      </c>
      <c r="AG23" s="77" t="str">
        <f t="shared" si="18"/>
        <v/>
      </c>
      <c r="AH23" s="77" t="str">
        <f t="shared" si="19"/>
        <v/>
      </c>
      <c r="AI23" s="77" t="str">
        <f t="shared" si="20"/>
        <v/>
      </c>
      <c r="AJ23" s="77" t="str">
        <f t="shared" si="21"/>
        <v/>
      </c>
      <c r="AK23" s="77" t="str">
        <f t="shared" si="22"/>
        <v/>
      </c>
      <c r="AL23" s="77" t="str">
        <f t="shared" si="23"/>
        <v/>
      </c>
      <c r="AM23" s="77" t="str">
        <f t="shared" si="24"/>
        <v/>
      </c>
      <c r="AN23" s="77" t="str">
        <f>IF(AND(ISNUMBER(AH23),ISNUMBER(AL23),ISNUMBER(AF23)),'Vstupy pro NEL'!$G$34*('Vstupy pro NEL'!$L$7+'Vstupy pro NEL'!$L$10+AH23*AL23/100+AF23*'Vstupy pro NEL'!$G$16),"")</f>
        <v/>
      </c>
      <c r="AO23" s="77" t="str">
        <f>IF(AND(ISNUMBER(AH23),ISNUMBER(AF23)),'Vstupy pro NEL'!$G$34*('Vstupy pro NEL'!$L$7+'Vstupy pro NEL'!$L$10+AH23*'Vstupy pro NEL'!$G$13+AF23*'Vstupy pro NEL'!$G$16),"")</f>
        <v/>
      </c>
      <c r="AP23" s="77" t="str">
        <f>IF(AND(ISNUMBER('Vstupy pro NEL'!$E$40),ISNUMBER(AN23)),AN23*(0.463+0.24*AN23/'Vstupy pro NEL'!$E$40),"")</f>
        <v/>
      </c>
      <c r="AQ23" s="77" t="str">
        <f>IF(AND(ISNUMBER('Vstupy pro NEL'!$E$40),ISNUMBER(AO23)),AO23*(0.463+0.24*AO23/'Vstupy pro NEL'!$E$40),"")</f>
        <v/>
      </c>
      <c r="AR23" s="77" t="str">
        <f>IF(AND(ISNUMBER('Vstupy pro NEL'!$E$7),ISNUMBER('Vstupy pro NEL'!$E$10),ISNUMBER(AG23),ISNUMBER(AI23),ISNUMBER('Vstupy pro NEL'!$E$19)),(15.27*'Vstupy pro NEL'!$E$7/10+28.38*'Vstupy pro NEL'!$E$10/10+1.12*AG23+4.54*AI23)*(100-'Vstupy pro NEL'!$E$19/10)/100,"")</f>
        <v/>
      </c>
      <c r="AS23" s="79" t="str">
        <f t="shared" si="13"/>
        <v/>
      </c>
      <c r="AT23" s="79" t="str">
        <f t="shared" si="35"/>
        <v/>
      </c>
    </row>
    <row r="24" spans="1:46" x14ac:dyDescent="0.2">
      <c r="A24" s="191" t="str">
        <f>'Vstupy Hybridů'!A24</f>
        <v>H7</v>
      </c>
      <c r="B24" s="74">
        <f>'Vstupy Hybridů'!B24</f>
        <v>1</v>
      </c>
      <c r="C24" s="75">
        <f>'Vstupy Hybridů'!C24</f>
        <v>0</v>
      </c>
      <c r="D24" s="76" t="str">
        <f>IF(ISBLANK('Vstupy Hybridů'!D24),"",'Vstupy Hybridů'!D24)</f>
        <v/>
      </c>
      <c r="E24" s="76" t="str">
        <f>IF(ISBLANK('Vstupy Hybridů'!E24),"",'Vstupy Hybridů'!E24)</f>
        <v/>
      </c>
      <c r="F24" s="76" t="str">
        <f>IF(ISBLANK('Vstupy Hybridů'!F24),"",'Vstupy Hybridů'!F24)</f>
        <v/>
      </c>
      <c r="G24" s="77" t="str">
        <f>IF(ISBLANK('Vstupy Hybridů'!G24),"",'Vstupy Hybridů'!G24)</f>
        <v/>
      </c>
      <c r="H24" s="77" t="str">
        <f>IF(ISBLANK('Vstupy Hybridů'!H24),"",'Vstupy Hybridů'!H24)</f>
        <v/>
      </c>
      <c r="I24" s="77" t="str">
        <f>IF(ISBLANK('Vstupy Hybridů'!I24),"",'Vstupy Hybridů'!I24)</f>
        <v/>
      </c>
      <c r="J24" s="78" t="str">
        <f t="shared" si="25"/>
        <v/>
      </c>
      <c r="K24" s="78" t="str">
        <f t="shared" si="26"/>
        <v/>
      </c>
      <c r="L24" s="78" t="str">
        <f t="shared" si="27"/>
        <v/>
      </c>
      <c r="M24" s="78" t="str">
        <f t="shared" si="28"/>
        <v/>
      </c>
      <c r="N24" s="78" t="str">
        <f t="shared" si="29"/>
        <v/>
      </c>
      <c r="O24" s="78" t="str">
        <f t="shared" si="5"/>
        <v/>
      </c>
      <c r="P24" s="78" t="str">
        <f t="shared" si="30"/>
        <v/>
      </c>
      <c r="Q24" s="78" t="str">
        <f t="shared" si="31"/>
        <v/>
      </c>
      <c r="R24" s="78" t="str">
        <f t="shared" si="8"/>
        <v/>
      </c>
      <c r="S24" s="78" t="str">
        <f t="shared" si="32"/>
        <v/>
      </c>
      <c r="T24" s="78" t="str">
        <f t="shared" si="33"/>
        <v/>
      </c>
      <c r="U24" s="78" t="str">
        <f t="shared" si="11"/>
        <v/>
      </c>
      <c r="V24" s="77" t="str">
        <f t="shared" si="15"/>
        <v/>
      </c>
      <c r="W24" s="77" t="str">
        <f t="shared" si="16"/>
        <v/>
      </c>
      <c r="X24" s="77" t="str">
        <f t="shared" si="17"/>
        <v/>
      </c>
      <c r="Y24" s="77" t="str">
        <f>IF(ISNUMBER('Vstupy Hybridů'!J24),'Vstupy Hybridů'!J24,"")</f>
        <v/>
      </c>
      <c r="Z24" s="77" t="str">
        <f>IF(ISNUMBER('Vstupy Hybridů'!K24),'Vstupy Hybridů'!K24,"")</f>
        <v/>
      </c>
      <c r="AA24" s="77" t="str">
        <f>IF(ISNUMBER('Vstupy Hybridů'!L24),'Vstupy Hybridů'!L24,"")</f>
        <v/>
      </c>
      <c r="AB24" s="77" t="str">
        <f>IF(ISNUMBER('Vstupy Hybridů'!M24),'Vstupy Hybridů'!M24,"")</f>
        <v/>
      </c>
      <c r="AC24" s="77" t="str">
        <f>IF(ISNUMBER('Vstupy Hybridů'!N24),'Vstupy Hybridů'!N24,"")</f>
        <v/>
      </c>
      <c r="AD24" s="77" t="str">
        <f>IF(AND(ISNUMBER(K24),ISNUMBER('Vstupy Hybridů'!O24),ISNUMBER(J24)),K24*('Vstupy Hybridů'!O24/100)*100/J24,"")</f>
        <v/>
      </c>
      <c r="AE24" s="77" t="str">
        <f t="shared" si="34"/>
        <v/>
      </c>
      <c r="AF24" s="77" t="str">
        <f>IF(AND(ISNUMBER(AH24),ISNUMBER('Vstupy pro NEL'!$K$16)),('Vstupy pro NEL'!$K$16-AH24),"")</f>
        <v/>
      </c>
      <c r="AG24" s="77" t="str">
        <f t="shared" si="18"/>
        <v/>
      </c>
      <c r="AH24" s="77" t="str">
        <f t="shared" si="19"/>
        <v/>
      </c>
      <c r="AI24" s="77" t="str">
        <f t="shared" si="20"/>
        <v/>
      </c>
      <c r="AJ24" s="77" t="str">
        <f t="shared" si="21"/>
        <v/>
      </c>
      <c r="AK24" s="77" t="str">
        <f t="shared" si="22"/>
        <v/>
      </c>
      <c r="AL24" s="77" t="str">
        <f t="shared" si="23"/>
        <v/>
      </c>
      <c r="AM24" s="77" t="str">
        <f t="shared" si="24"/>
        <v/>
      </c>
      <c r="AN24" s="77" t="str">
        <f>IF(AND(ISNUMBER(AH24),ISNUMBER(AL24),ISNUMBER(AF24)),'Vstupy pro NEL'!$G$34*('Vstupy pro NEL'!$L$7+'Vstupy pro NEL'!$L$10+AH24*AL24/100+AF24*'Vstupy pro NEL'!$G$16),"")</f>
        <v/>
      </c>
      <c r="AO24" s="77" t="str">
        <f>IF(AND(ISNUMBER(AH24),ISNUMBER(AF24)),'Vstupy pro NEL'!$G$34*('Vstupy pro NEL'!$L$7+'Vstupy pro NEL'!$L$10+AH24*'Vstupy pro NEL'!$G$13+AF24*'Vstupy pro NEL'!$G$16),"")</f>
        <v/>
      </c>
      <c r="AP24" s="77" t="str">
        <f>IF(AND(ISNUMBER('Vstupy pro NEL'!$E$40),ISNUMBER(AN24)),AN24*(0.463+0.24*AN24/'Vstupy pro NEL'!$E$40),"")</f>
        <v/>
      </c>
      <c r="AQ24" s="77" t="str">
        <f>IF(AND(ISNUMBER('Vstupy pro NEL'!$E$40),ISNUMBER(AO24)),AO24*(0.463+0.24*AO24/'Vstupy pro NEL'!$E$40),"")</f>
        <v/>
      </c>
      <c r="AR24" s="77" t="str">
        <f>IF(AND(ISNUMBER('Vstupy pro NEL'!$E$7),ISNUMBER('Vstupy pro NEL'!$E$10),ISNUMBER(AG24),ISNUMBER(AI24),ISNUMBER('Vstupy pro NEL'!$E$19)),(15.27*'Vstupy pro NEL'!$E$7/10+28.38*'Vstupy pro NEL'!$E$10/10+1.12*AG24+4.54*AI24)*(100-'Vstupy pro NEL'!$E$19/10)/100,"")</f>
        <v/>
      </c>
      <c r="AS24" s="79" t="str">
        <f t="shared" si="13"/>
        <v/>
      </c>
      <c r="AT24" s="79" t="str">
        <f t="shared" si="35"/>
        <v/>
      </c>
    </row>
    <row r="25" spans="1:46" x14ac:dyDescent="0.2">
      <c r="A25" s="191"/>
      <c r="B25" s="74">
        <f>'Vstupy Hybridů'!B25</f>
        <v>2</v>
      </c>
      <c r="C25" s="75">
        <f>'Vstupy Hybridů'!C25</f>
        <v>0</v>
      </c>
      <c r="D25" s="76" t="str">
        <f>IF(ISBLANK('Vstupy Hybridů'!D25),"",'Vstupy Hybridů'!D25)</f>
        <v/>
      </c>
      <c r="E25" s="76" t="str">
        <f>IF(ISBLANK('Vstupy Hybridů'!E25),"",'Vstupy Hybridů'!E25)</f>
        <v/>
      </c>
      <c r="F25" s="76" t="str">
        <f>IF(ISBLANK('Vstupy Hybridů'!F25),"",'Vstupy Hybridů'!F25)</f>
        <v/>
      </c>
      <c r="G25" s="77" t="str">
        <f>IF(ISBLANK('Vstupy Hybridů'!G25),"",'Vstupy Hybridů'!G25)</f>
        <v/>
      </c>
      <c r="H25" s="77" t="str">
        <f>IF(ISBLANK('Vstupy Hybridů'!H25),"",'Vstupy Hybridů'!H25)</f>
        <v/>
      </c>
      <c r="I25" s="77" t="str">
        <f>IF(ISBLANK('Vstupy Hybridů'!I25),"",'Vstupy Hybridů'!I25)</f>
        <v/>
      </c>
      <c r="J25" s="78" t="str">
        <f t="shared" si="25"/>
        <v/>
      </c>
      <c r="K25" s="78" t="str">
        <f t="shared" si="26"/>
        <v/>
      </c>
      <c r="L25" s="78" t="str">
        <f t="shared" si="27"/>
        <v/>
      </c>
      <c r="M25" s="78" t="str">
        <f t="shared" si="28"/>
        <v/>
      </c>
      <c r="N25" s="78" t="str">
        <f t="shared" si="29"/>
        <v/>
      </c>
      <c r="O25" s="78" t="str">
        <f t="shared" si="5"/>
        <v/>
      </c>
      <c r="P25" s="78" t="str">
        <f t="shared" si="30"/>
        <v/>
      </c>
      <c r="Q25" s="78" t="str">
        <f t="shared" si="31"/>
        <v/>
      </c>
      <c r="R25" s="78" t="str">
        <f t="shared" si="8"/>
        <v/>
      </c>
      <c r="S25" s="78" t="str">
        <f t="shared" si="32"/>
        <v/>
      </c>
      <c r="T25" s="78" t="str">
        <f t="shared" si="33"/>
        <v/>
      </c>
      <c r="U25" s="78" t="str">
        <f t="shared" si="11"/>
        <v/>
      </c>
      <c r="V25" s="77" t="str">
        <f t="shared" si="15"/>
        <v/>
      </c>
      <c r="W25" s="77" t="str">
        <f t="shared" si="16"/>
        <v/>
      </c>
      <c r="X25" s="77" t="str">
        <f t="shared" si="17"/>
        <v/>
      </c>
      <c r="Y25" s="77" t="str">
        <f>IF(ISNUMBER('Vstupy Hybridů'!J25),'Vstupy Hybridů'!J25,"")</f>
        <v/>
      </c>
      <c r="Z25" s="77" t="str">
        <f>IF(ISNUMBER('Vstupy Hybridů'!K25),'Vstupy Hybridů'!K25,"")</f>
        <v/>
      </c>
      <c r="AA25" s="77" t="str">
        <f>IF(ISNUMBER('Vstupy Hybridů'!L25),'Vstupy Hybridů'!L25,"")</f>
        <v/>
      </c>
      <c r="AB25" s="77" t="str">
        <f>IF(ISNUMBER('Vstupy Hybridů'!M25),'Vstupy Hybridů'!M25,"")</f>
        <v/>
      </c>
      <c r="AC25" s="77" t="str">
        <f>IF(ISNUMBER('Vstupy Hybridů'!N25),'Vstupy Hybridů'!N25,"")</f>
        <v/>
      </c>
      <c r="AD25" s="77" t="str">
        <f>IF(AND(ISNUMBER(K25),ISNUMBER('Vstupy Hybridů'!O25),ISNUMBER(J25)),K25*('Vstupy Hybridů'!O25/100)*100/J25,"")</f>
        <v/>
      </c>
      <c r="AE25" s="77" t="str">
        <f t="shared" si="34"/>
        <v/>
      </c>
      <c r="AF25" s="77" t="str">
        <f>IF(AND(ISNUMBER(AH25),ISNUMBER('Vstupy pro NEL'!$K$16)),('Vstupy pro NEL'!$K$16-AH25),"")</f>
        <v/>
      </c>
      <c r="AG25" s="77" t="str">
        <f t="shared" si="18"/>
        <v/>
      </c>
      <c r="AH25" s="77" t="str">
        <f t="shared" si="19"/>
        <v/>
      </c>
      <c r="AI25" s="77" t="str">
        <f t="shared" si="20"/>
        <v/>
      </c>
      <c r="AJ25" s="77" t="str">
        <f t="shared" si="21"/>
        <v/>
      </c>
      <c r="AK25" s="77" t="str">
        <f t="shared" si="22"/>
        <v/>
      </c>
      <c r="AL25" s="77" t="str">
        <f t="shared" si="23"/>
        <v/>
      </c>
      <c r="AM25" s="77" t="str">
        <f t="shared" si="24"/>
        <v/>
      </c>
      <c r="AN25" s="77" t="str">
        <f>IF(AND(ISNUMBER(AH25),ISNUMBER(AL25),ISNUMBER(AF25)),'Vstupy pro NEL'!$G$34*('Vstupy pro NEL'!$L$7+'Vstupy pro NEL'!$L$10+AH25*AL25/100+AF25*'Vstupy pro NEL'!$G$16),"")</f>
        <v/>
      </c>
      <c r="AO25" s="77" t="str">
        <f>IF(AND(ISNUMBER(AH25),ISNUMBER(AF25)),'Vstupy pro NEL'!$G$34*('Vstupy pro NEL'!$L$7+'Vstupy pro NEL'!$L$10+AH25*'Vstupy pro NEL'!$G$13+AF25*'Vstupy pro NEL'!$G$16),"")</f>
        <v/>
      </c>
      <c r="AP25" s="77" t="str">
        <f>IF(AND(ISNUMBER('Vstupy pro NEL'!$E$40),ISNUMBER(AN25)),AN25*(0.463+0.24*AN25/'Vstupy pro NEL'!$E$40),"")</f>
        <v/>
      </c>
      <c r="AQ25" s="77" t="str">
        <f>IF(AND(ISNUMBER('Vstupy pro NEL'!$E$40),ISNUMBER(AO25)),AO25*(0.463+0.24*AO25/'Vstupy pro NEL'!$E$40),"")</f>
        <v/>
      </c>
      <c r="AR25" s="77" t="str">
        <f>IF(AND(ISNUMBER('Vstupy pro NEL'!$E$7),ISNUMBER('Vstupy pro NEL'!$E$10),ISNUMBER(AG25),ISNUMBER(AI25),ISNUMBER('Vstupy pro NEL'!$E$19)),(15.27*'Vstupy pro NEL'!$E$7/10+28.38*'Vstupy pro NEL'!$E$10/10+1.12*AG25+4.54*AI25)*(100-'Vstupy pro NEL'!$E$19/10)/100,"")</f>
        <v/>
      </c>
      <c r="AS25" s="79" t="str">
        <f t="shared" si="13"/>
        <v/>
      </c>
      <c r="AT25" s="79" t="str">
        <f t="shared" si="35"/>
        <v/>
      </c>
    </row>
    <row r="26" spans="1:46" x14ac:dyDescent="0.2">
      <c r="A26" s="191"/>
      <c r="B26" s="74">
        <f>'Vstupy Hybridů'!B26</f>
        <v>3</v>
      </c>
      <c r="C26" s="75">
        <f>'Vstupy Hybridů'!C26</f>
        <v>0</v>
      </c>
      <c r="D26" s="76" t="str">
        <f>IF(ISBLANK('Vstupy Hybridů'!D26),"",'Vstupy Hybridů'!D26)</f>
        <v/>
      </c>
      <c r="E26" s="76" t="str">
        <f>IF(ISBLANK('Vstupy Hybridů'!E26),"",'Vstupy Hybridů'!E26)</f>
        <v/>
      </c>
      <c r="F26" s="76" t="str">
        <f>IF(ISBLANK('Vstupy Hybridů'!F26),"",'Vstupy Hybridů'!F26)</f>
        <v/>
      </c>
      <c r="G26" s="77" t="str">
        <f>IF(ISBLANK('Vstupy Hybridů'!G26),"",'Vstupy Hybridů'!G26)</f>
        <v/>
      </c>
      <c r="H26" s="77" t="str">
        <f>IF(ISBLANK('Vstupy Hybridů'!H26),"",'Vstupy Hybridů'!H26)</f>
        <v/>
      </c>
      <c r="I26" s="77" t="str">
        <f>IF(ISBLANK('Vstupy Hybridů'!I26),"",'Vstupy Hybridů'!I26)</f>
        <v/>
      </c>
      <c r="J26" s="78" t="str">
        <f t="shared" si="25"/>
        <v/>
      </c>
      <c r="K26" s="78" t="str">
        <f t="shared" si="26"/>
        <v/>
      </c>
      <c r="L26" s="78" t="str">
        <f t="shared" si="27"/>
        <v/>
      </c>
      <c r="M26" s="78" t="str">
        <f t="shared" si="28"/>
        <v/>
      </c>
      <c r="N26" s="78" t="str">
        <f t="shared" si="29"/>
        <v/>
      </c>
      <c r="O26" s="78" t="str">
        <f t="shared" si="5"/>
        <v/>
      </c>
      <c r="P26" s="78" t="str">
        <f t="shared" si="30"/>
        <v/>
      </c>
      <c r="Q26" s="78" t="str">
        <f t="shared" si="31"/>
        <v/>
      </c>
      <c r="R26" s="78" t="str">
        <f t="shared" si="8"/>
        <v/>
      </c>
      <c r="S26" s="78" t="str">
        <f t="shared" si="32"/>
        <v/>
      </c>
      <c r="T26" s="78" t="str">
        <f t="shared" si="33"/>
        <v/>
      </c>
      <c r="U26" s="78" t="str">
        <f t="shared" si="11"/>
        <v/>
      </c>
      <c r="V26" s="77" t="str">
        <f t="shared" si="15"/>
        <v/>
      </c>
      <c r="W26" s="77" t="str">
        <f t="shared" si="16"/>
        <v/>
      </c>
      <c r="X26" s="77" t="str">
        <f t="shared" si="17"/>
        <v/>
      </c>
      <c r="Y26" s="77" t="str">
        <f>IF(ISNUMBER('Vstupy Hybridů'!J26),'Vstupy Hybridů'!J26,"")</f>
        <v/>
      </c>
      <c r="Z26" s="77" t="str">
        <f>IF(ISNUMBER('Vstupy Hybridů'!K26),'Vstupy Hybridů'!K26,"")</f>
        <v/>
      </c>
      <c r="AA26" s="77" t="str">
        <f>IF(ISNUMBER('Vstupy Hybridů'!L26),'Vstupy Hybridů'!L26,"")</f>
        <v/>
      </c>
      <c r="AB26" s="77" t="str">
        <f>IF(ISNUMBER('Vstupy Hybridů'!M26),'Vstupy Hybridů'!M26,"")</f>
        <v/>
      </c>
      <c r="AC26" s="77" t="str">
        <f>IF(ISNUMBER('Vstupy Hybridů'!N26),'Vstupy Hybridů'!N26,"")</f>
        <v/>
      </c>
      <c r="AD26" s="77" t="str">
        <f>IF(AND(ISNUMBER(K26),ISNUMBER('Vstupy Hybridů'!O26),ISNUMBER(J26)),K26*('Vstupy Hybridů'!O26/100)*100/J26,"")</f>
        <v/>
      </c>
      <c r="AE26" s="77" t="str">
        <f t="shared" si="34"/>
        <v/>
      </c>
      <c r="AF26" s="77" t="str">
        <f>IF(AND(ISNUMBER(AH26),ISNUMBER('Vstupy pro NEL'!$K$16)),('Vstupy pro NEL'!$K$16-AH26),"")</f>
        <v/>
      </c>
      <c r="AG26" s="77" t="str">
        <f t="shared" si="18"/>
        <v/>
      </c>
      <c r="AH26" s="77" t="str">
        <f t="shared" si="19"/>
        <v/>
      </c>
      <c r="AI26" s="77" t="str">
        <f t="shared" si="20"/>
        <v/>
      </c>
      <c r="AJ26" s="77" t="str">
        <f t="shared" si="21"/>
        <v/>
      </c>
      <c r="AK26" s="77" t="str">
        <f t="shared" si="22"/>
        <v/>
      </c>
      <c r="AL26" s="77" t="str">
        <f t="shared" si="23"/>
        <v/>
      </c>
      <c r="AM26" s="77" t="str">
        <f t="shared" si="24"/>
        <v/>
      </c>
      <c r="AN26" s="77" t="str">
        <f>IF(AND(ISNUMBER(AH26),ISNUMBER(AL26),ISNUMBER(AF26)),'Vstupy pro NEL'!$G$34*('Vstupy pro NEL'!$L$7+'Vstupy pro NEL'!$L$10+AH26*AL26/100+AF26*'Vstupy pro NEL'!$G$16),"")</f>
        <v/>
      </c>
      <c r="AO26" s="77" t="str">
        <f>IF(AND(ISNUMBER(AH26),ISNUMBER(AF26)),'Vstupy pro NEL'!$G$34*('Vstupy pro NEL'!$L$7+'Vstupy pro NEL'!$L$10+AH26*'Vstupy pro NEL'!$G$13+AF26*'Vstupy pro NEL'!$G$16),"")</f>
        <v/>
      </c>
      <c r="AP26" s="77" t="str">
        <f>IF(AND(ISNUMBER('Vstupy pro NEL'!$E$40),ISNUMBER(AN26)),AN26*(0.463+0.24*AN26/'Vstupy pro NEL'!$E$40),"")</f>
        <v/>
      </c>
      <c r="AQ26" s="77" t="str">
        <f>IF(AND(ISNUMBER('Vstupy pro NEL'!$E$40),ISNUMBER(AO26)),AO26*(0.463+0.24*AO26/'Vstupy pro NEL'!$E$40),"")</f>
        <v/>
      </c>
      <c r="AR26" s="77" t="str">
        <f>IF(AND(ISNUMBER('Vstupy pro NEL'!$E$7),ISNUMBER('Vstupy pro NEL'!$E$10),ISNUMBER(AG26),ISNUMBER(AI26),ISNUMBER('Vstupy pro NEL'!$E$19)),(15.27*'Vstupy pro NEL'!$E$7/10+28.38*'Vstupy pro NEL'!$E$10/10+1.12*AG26+4.54*AI26)*(100-'Vstupy pro NEL'!$E$19/10)/100,"")</f>
        <v/>
      </c>
      <c r="AS26" s="79" t="str">
        <f t="shared" si="13"/>
        <v/>
      </c>
      <c r="AT26" s="79" t="str">
        <f t="shared" si="35"/>
        <v/>
      </c>
    </row>
    <row r="27" spans="1:46" x14ac:dyDescent="0.2">
      <c r="A27" s="191" t="str">
        <f>'Vstupy Hybridů'!A27</f>
        <v>H8</v>
      </c>
      <c r="B27" s="74">
        <f>'Vstupy Hybridů'!B27</f>
        <v>1</v>
      </c>
      <c r="C27" s="75">
        <f>'Vstupy Hybridů'!C27</f>
        <v>0</v>
      </c>
      <c r="D27" s="76" t="str">
        <f>IF(ISBLANK('Vstupy Hybridů'!D27),"",'Vstupy Hybridů'!D27)</f>
        <v/>
      </c>
      <c r="E27" s="76" t="str">
        <f>IF(ISBLANK('Vstupy Hybridů'!E27),"",'Vstupy Hybridů'!E27)</f>
        <v/>
      </c>
      <c r="F27" s="76" t="str">
        <f>IF(ISBLANK('Vstupy Hybridů'!F27),"",'Vstupy Hybridů'!F27)</f>
        <v/>
      </c>
      <c r="G27" s="77" t="str">
        <f>IF(ISBLANK('Vstupy Hybridů'!G27),"",'Vstupy Hybridů'!G27)</f>
        <v/>
      </c>
      <c r="H27" s="77" t="str">
        <f>IF(ISBLANK('Vstupy Hybridů'!H27),"",'Vstupy Hybridů'!H27)</f>
        <v/>
      </c>
      <c r="I27" s="77" t="str">
        <f>IF(ISBLANK('Vstupy Hybridů'!I27),"",'Vstupy Hybridů'!I27)</f>
        <v/>
      </c>
      <c r="J27" s="78" t="str">
        <f t="shared" si="25"/>
        <v/>
      </c>
      <c r="K27" s="78" t="str">
        <f t="shared" si="26"/>
        <v/>
      </c>
      <c r="L27" s="78" t="str">
        <f t="shared" si="27"/>
        <v/>
      </c>
      <c r="M27" s="78" t="str">
        <f t="shared" si="28"/>
        <v/>
      </c>
      <c r="N27" s="78" t="str">
        <f t="shared" si="29"/>
        <v/>
      </c>
      <c r="O27" s="78" t="str">
        <f t="shared" si="5"/>
        <v/>
      </c>
      <c r="P27" s="78" t="str">
        <f t="shared" si="30"/>
        <v/>
      </c>
      <c r="Q27" s="78" t="str">
        <f t="shared" si="31"/>
        <v/>
      </c>
      <c r="R27" s="78" t="str">
        <f t="shared" si="8"/>
        <v/>
      </c>
      <c r="S27" s="78" t="str">
        <f t="shared" si="32"/>
        <v/>
      </c>
      <c r="T27" s="78" t="str">
        <f t="shared" si="33"/>
        <v/>
      </c>
      <c r="U27" s="78" t="str">
        <f t="shared" si="11"/>
        <v/>
      </c>
      <c r="V27" s="77" t="str">
        <f t="shared" si="15"/>
        <v/>
      </c>
      <c r="W27" s="77" t="str">
        <f t="shared" si="16"/>
        <v/>
      </c>
      <c r="X27" s="77" t="str">
        <f t="shared" si="17"/>
        <v/>
      </c>
      <c r="Y27" s="77" t="str">
        <f>IF(ISNUMBER('Vstupy Hybridů'!J27),'Vstupy Hybridů'!J27,"")</f>
        <v/>
      </c>
      <c r="Z27" s="77" t="str">
        <f>IF(ISNUMBER('Vstupy Hybridů'!K27),'Vstupy Hybridů'!K27,"")</f>
        <v/>
      </c>
      <c r="AA27" s="77" t="str">
        <f>IF(ISNUMBER('Vstupy Hybridů'!L27),'Vstupy Hybridů'!L27,"")</f>
        <v/>
      </c>
      <c r="AB27" s="77" t="str">
        <f>IF(ISNUMBER('Vstupy Hybridů'!M27),'Vstupy Hybridů'!M27,"")</f>
        <v/>
      </c>
      <c r="AC27" s="77" t="str">
        <f>IF(ISNUMBER('Vstupy Hybridů'!N27),'Vstupy Hybridů'!N27,"")</f>
        <v/>
      </c>
      <c r="AD27" s="77" t="str">
        <f>IF(AND(ISNUMBER(K27),ISNUMBER('Vstupy Hybridů'!O27),ISNUMBER(J27)),K27*('Vstupy Hybridů'!O27/100)*100/J27,"")</f>
        <v/>
      </c>
      <c r="AE27" s="77" t="str">
        <f t="shared" si="34"/>
        <v/>
      </c>
      <c r="AF27" s="77" t="str">
        <f>IF(AND(ISNUMBER(AH27),ISNUMBER('Vstupy pro NEL'!$K$16)),('Vstupy pro NEL'!$K$16-AH27),"")</f>
        <v/>
      </c>
      <c r="AG27" s="77" t="str">
        <f t="shared" si="18"/>
        <v/>
      </c>
      <c r="AH27" s="77" t="str">
        <f t="shared" si="19"/>
        <v/>
      </c>
      <c r="AI27" s="77" t="str">
        <f t="shared" si="20"/>
        <v/>
      </c>
      <c r="AJ27" s="77" t="str">
        <f t="shared" si="21"/>
        <v/>
      </c>
      <c r="AK27" s="77" t="str">
        <f t="shared" si="22"/>
        <v/>
      </c>
      <c r="AL27" s="77" t="str">
        <f t="shared" si="23"/>
        <v/>
      </c>
      <c r="AM27" s="77" t="str">
        <f t="shared" si="24"/>
        <v/>
      </c>
      <c r="AN27" s="77" t="str">
        <f>IF(AND(ISNUMBER(AH27),ISNUMBER(AL27),ISNUMBER(AF27)),'Vstupy pro NEL'!$G$34*('Vstupy pro NEL'!$L$7+'Vstupy pro NEL'!$L$10+AH27*AL27/100+AF27*'Vstupy pro NEL'!$G$16),"")</f>
        <v/>
      </c>
      <c r="AO27" s="77" t="str">
        <f>IF(AND(ISNUMBER(AH27),ISNUMBER(AF27)),'Vstupy pro NEL'!$G$34*('Vstupy pro NEL'!$L$7+'Vstupy pro NEL'!$L$10+AH27*'Vstupy pro NEL'!$G$13+AF27*'Vstupy pro NEL'!$G$16),"")</f>
        <v/>
      </c>
      <c r="AP27" s="77" t="str">
        <f>IF(AND(ISNUMBER('Vstupy pro NEL'!$E$40),ISNUMBER(AN27)),AN27*(0.463+0.24*AN27/'Vstupy pro NEL'!$E$40),"")</f>
        <v/>
      </c>
      <c r="AQ27" s="77" t="str">
        <f>IF(AND(ISNUMBER('Vstupy pro NEL'!$E$40),ISNUMBER(AO27)),AO27*(0.463+0.24*AO27/'Vstupy pro NEL'!$E$40),"")</f>
        <v/>
      </c>
      <c r="AR27" s="77" t="str">
        <f>IF(AND(ISNUMBER('Vstupy pro NEL'!$E$7),ISNUMBER('Vstupy pro NEL'!$E$10),ISNUMBER(AG27),ISNUMBER(AI27),ISNUMBER('Vstupy pro NEL'!$E$19)),(15.27*'Vstupy pro NEL'!$E$7/10+28.38*'Vstupy pro NEL'!$E$10/10+1.12*AG27+4.54*AI27)*(100-'Vstupy pro NEL'!$E$19/10)/100,"")</f>
        <v/>
      </c>
      <c r="AS27" s="79" t="str">
        <f t="shared" si="13"/>
        <v/>
      </c>
      <c r="AT27" s="79" t="str">
        <f t="shared" si="35"/>
        <v/>
      </c>
    </row>
    <row r="28" spans="1:46" x14ac:dyDescent="0.2">
      <c r="A28" s="191"/>
      <c r="B28" s="74">
        <f>'Vstupy Hybridů'!B28</f>
        <v>2</v>
      </c>
      <c r="C28" s="75">
        <f>'Vstupy Hybridů'!C28</f>
        <v>0</v>
      </c>
      <c r="D28" s="76" t="str">
        <f>IF(ISBLANK('Vstupy Hybridů'!D28),"",'Vstupy Hybridů'!D28)</f>
        <v/>
      </c>
      <c r="E28" s="76" t="str">
        <f>IF(ISBLANK('Vstupy Hybridů'!E28),"",'Vstupy Hybridů'!E28)</f>
        <v/>
      </c>
      <c r="F28" s="76" t="str">
        <f>IF(ISBLANK('Vstupy Hybridů'!F28),"",'Vstupy Hybridů'!F28)</f>
        <v/>
      </c>
      <c r="G28" s="77" t="str">
        <f>IF(ISBLANK('Vstupy Hybridů'!G28),"",'Vstupy Hybridů'!G28)</f>
        <v/>
      </c>
      <c r="H28" s="77" t="str">
        <f>IF(ISBLANK('Vstupy Hybridů'!H28),"",'Vstupy Hybridů'!H28)</f>
        <v/>
      </c>
      <c r="I28" s="77" t="str">
        <f>IF(ISBLANK('Vstupy Hybridů'!I28),"",'Vstupy Hybridů'!I28)</f>
        <v/>
      </c>
      <c r="J28" s="78" t="str">
        <f t="shared" si="25"/>
        <v/>
      </c>
      <c r="K28" s="78" t="str">
        <f t="shared" si="26"/>
        <v/>
      </c>
      <c r="L28" s="78" t="str">
        <f t="shared" si="27"/>
        <v/>
      </c>
      <c r="M28" s="78" t="str">
        <f t="shared" si="28"/>
        <v/>
      </c>
      <c r="N28" s="78" t="str">
        <f t="shared" si="29"/>
        <v/>
      </c>
      <c r="O28" s="78" t="str">
        <f t="shared" si="5"/>
        <v/>
      </c>
      <c r="P28" s="78" t="str">
        <f t="shared" si="30"/>
        <v/>
      </c>
      <c r="Q28" s="78" t="str">
        <f t="shared" si="31"/>
        <v/>
      </c>
      <c r="R28" s="78" t="str">
        <f t="shared" si="8"/>
        <v/>
      </c>
      <c r="S28" s="78" t="str">
        <f t="shared" si="32"/>
        <v/>
      </c>
      <c r="T28" s="78" t="str">
        <f t="shared" si="33"/>
        <v/>
      </c>
      <c r="U28" s="78" t="str">
        <f t="shared" si="11"/>
        <v/>
      </c>
      <c r="V28" s="77" t="str">
        <f t="shared" si="15"/>
        <v/>
      </c>
      <c r="W28" s="77" t="str">
        <f t="shared" si="16"/>
        <v/>
      </c>
      <c r="X28" s="77" t="str">
        <f t="shared" si="17"/>
        <v/>
      </c>
      <c r="Y28" s="77" t="str">
        <f>IF(ISNUMBER('Vstupy Hybridů'!J28),'Vstupy Hybridů'!J28,"")</f>
        <v/>
      </c>
      <c r="Z28" s="77" t="str">
        <f>IF(ISNUMBER('Vstupy Hybridů'!K28),'Vstupy Hybridů'!K28,"")</f>
        <v/>
      </c>
      <c r="AA28" s="77" t="str">
        <f>IF(ISNUMBER('Vstupy Hybridů'!L28),'Vstupy Hybridů'!L28,"")</f>
        <v/>
      </c>
      <c r="AB28" s="77" t="str">
        <f>IF(ISNUMBER('Vstupy Hybridů'!M28),'Vstupy Hybridů'!M28,"")</f>
        <v/>
      </c>
      <c r="AC28" s="77" t="str">
        <f>IF(ISNUMBER('Vstupy Hybridů'!N28),'Vstupy Hybridů'!N28,"")</f>
        <v/>
      </c>
      <c r="AD28" s="77" t="str">
        <f>IF(AND(ISNUMBER(K28),ISNUMBER('Vstupy Hybridů'!O28),ISNUMBER(J28)),K28*('Vstupy Hybridů'!O28/100)*100/J28,"")</f>
        <v/>
      </c>
      <c r="AE28" s="77" t="str">
        <f t="shared" si="34"/>
        <v/>
      </c>
      <c r="AF28" s="77" t="str">
        <f>IF(AND(ISNUMBER(AH28),ISNUMBER('Vstupy pro NEL'!$K$16)),('Vstupy pro NEL'!$K$16-AH28),"")</f>
        <v/>
      </c>
      <c r="AG28" s="77" t="str">
        <f t="shared" si="18"/>
        <v/>
      </c>
      <c r="AH28" s="77" t="str">
        <f t="shared" si="19"/>
        <v/>
      </c>
      <c r="AI28" s="77" t="str">
        <f t="shared" si="20"/>
        <v/>
      </c>
      <c r="AJ28" s="77" t="str">
        <f t="shared" si="21"/>
        <v/>
      </c>
      <c r="AK28" s="77" t="str">
        <f t="shared" si="22"/>
        <v/>
      </c>
      <c r="AL28" s="77" t="str">
        <f t="shared" si="23"/>
        <v/>
      </c>
      <c r="AM28" s="77" t="str">
        <f t="shared" si="24"/>
        <v/>
      </c>
      <c r="AN28" s="77" t="str">
        <f>IF(AND(ISNUMBER(AH28),ISNUMBER(AL28),ISNUMBER(AF28)),'Vstupy pro NEL'!$G$34*('Vstupy pro NEL'!$L$7+'Vstupy pro NEL'!$L$10+AH28*AL28/100+AF28*'Vstupy pro NEL'!$G$16),"")</f>
        <v/>
      </c>
      <c r="AO28" s="77" t="str">
        <f>IF(AND(ISNUMBER(AH28),ISNUMBER(AF28)),'Vstupy pro NEL'!$G$34*('Vstupy pro NEL'!$L$7+'Vstupy pro NEL'!$L$10+AH28*'Vstupy pro NEL'!$G$13+AF28*'Vstupy pro NEL'!$G$16),"")</f>
        <v/>
      </c>
      <c r="AP28" s="77" t="str">
        <f>IF(AND(ISNUMBER('Vstupy pro NEL'!$E$40),ISNUMBER(AN28)),AN28*(0.463+0.24*AN28/'Vstupy pro NEL'!$E$40),"")</f>
        <v/>
      </c>
      <c r="AQ28" s="77" t="str">
        <f>IF(AND(ISNUMBER('Vstupy pro NEL'!$E$40),ISNUMBER(AO28)),AO28*(0.463+0.24*AO28/'Vstupy pro NEL'!$E$40),"")</f>
        <v/>
      </c>
      <c r="AR28" s="77" t="str">
        <f>IF(AND(ISNUMBER('Vstupy pro NEL'!$E$7),ISNUMBER('Vstupy pro NEL'!$E$10),ISNUMBER(AG28),ISNUMBER(AI28),ISNUMBER('Vstupy pro NEL'!$E$19)),(15.27*'Vstupy pro NEL'!$E$7/10+28.38*'Vstupy pro NEL'!$E$10/10+1.12*AG28+4.54*AI28)*(100-'Vstupy pro NEL'!$E$19/10)/100,"")</f>
        <v/>
      </c>
      <c r="AS28" s="79" t="str">
        <f t="shared" si="13"/>
        <v/>
      </c>
      <c r="AT28" s="79" t="str">
        <f t="shared" si="35"/>
        <v/>
      </c>
    </row>
    <row r="29" spans="1:46" x14ac:dyDescent="0.2">
      <c r="A29" s="191"/>
      <c r="B29" s="74">
        <f>'Vstupy Hybridů'!B29</f>
        <v>3</v>
      </c>
      <c r="C29" s="75">
        <f>'Vstupy Hybridů'!C29</f>
        <v>0</v>
      </c>
      <c r="D29" s="76" t="str">
        <f>IF(ISBLANK('Vstupy Hybridů'!D29),"",'Vstupy Hybridů'!D29)</f>
        <v/>
      </c>
      <c r="E29" s="76" t="str">
        <f>IF(ISBLANK('Vstupy Hybridů'!E29),"",'Vstupy Hybridů'!E29)</f>
        <v/>
      </c>
      <c r="F29" s="76" t="str">
        <f>IF(ISBLANK('Vstupy Hybridů'!F29),"",'Vstupy Hybridů'!F29)</f>
        <v/>
      </c>
      <c r="G29" s="77" t="str">
        <f>IF(ISBLANK('Vstupy Hybridů'!G29),"",'Vstupy Hybridů'!G29)</f>
        <v/>
      </c>
      <c r="H29" s="77" t="str">
        <f>IF(ISBLANK('Vstupy Hybridů'!H29),"",'Vstupy Hybridů'!H29)</f>
        <v/>
      </c>
      <c r="I29" s="77" t="str">
        <f>IF(ISBLANK('Vstupy Hybridů'!I29),"",'Vstupy Hybridů'!I29)</f>
        <v/>
      </c>
      <c r="J29" s="78" t="str">
        <f t="shared" si="25"/>
        <v/>
      </c>
      <c r="K29" s="78" t="str">
        <f t="shared" si="26"/>
        <v/>
      </c>
      <c r="L29" s="78" t="str">
        <f t="shared" si="27"/>
        <v/>
      </c>
      <c r="M29" s="78" t="str">
        <f t="shared" si="28"/>
        <v/>
      </c>
      <c r="N29" s="78" t="str">
        <f t="shared" si="29"/>
        <v/>
      </c>
      <c r="O29" s="78" t="str">
        <f t="shared" si="5"/>
        <v/>
      </c>
      <c r="P29" s="78" t="str">
        <f t="shared" si="30"/>
        <v/>
      </c>
      <c r="Q29" s="78" t="str">
        <f t="shared" si="31"/>
        <v/>
      </c>
      <c r="R29" s="78" t="str">
        <f t="shared" si="8"/>
        <v/>
      </c>
      <c r="S29" s="78" t="str">
        <f t="shared" si="32"/>
        <v/>
      </c>
      <c r="T29" s="78" t="str">
        <f t="shared" si="33"/>
        <v/>
      </c>
      <c r="U29" s="78" t="str">
        <f t="shared" si="11"/>
        <v/>
      </c>
      <c r="V29" s="77" t="str">
        <f t="shared" si="15"/>
        <v/>
      </c>
      <c r="W29" s="77" t="str">
        <f t="shared" si="16"/>
        <v/>
      </c>
      <c r="X29" s="77" t="str">
        <f t="shared" si="17"/>
        <v/>
      </c>
      <c r="Y29" s="77" t="str">
        <f>IF(ISNUMBER('Vstupy Hybridů'!J29),'Vstupy Hybridů'!J29,"")</f>
        <v/>
      </c>
      <c r="Z29" s="77" t="str">
        <f>IF(ISNUMBER('Vstupy Hybridů'!K29),'Vstupy Hybridů'!K29,"")</f>
        <v/>
      </c>
      <c r="AA29" s="77" t="str">
        <f>IF(ISNUMBER('Vstupy Hybridů'!L29),'Vstupy Hybridů'!L29,"")</f>
        <v/>
      </c>
      <c r="AB29" s="77" t="str">
        <f>IF(ISNUMBER('Vstupy Hybridů'!M29),'Vstupy Hybridů'!M29,"")</f>
        <v/>
      </c>
      <c r="AC29" s="77" t="str">
        <f>IF(ISNUMBER('Vstupy Hybridů'!N29),'Vstupy Hybridů'!N29,"")</f>
        <v/>
      </c>
      <c r="AD29" s="77" t="str">
        <f>IF(AND(ISNUMBER(K29),ISNUMBER('Vstupy Hybridů'!O29),ISNUMBER(J29)),K29*('Vstupy Hybridů'!O29/100)*100/J29,"")</f>
        <v/>
      </c>
      <c r="AE29" s="77" t="str">
        <f t="shared" si="34"/>
        <v/>
      </c>
      <c r="AF29" s="77" t="str">
        <f>IF(AND(ISNUMBER(AH29),ISNUMBER('Vstupy pro NEL'!$K$16)),('Vstupy pro NEL'!$K$16-AH29),"")</f>
        <v/>
      </c>
      <c r="AG29" s="77" t="str">
        <f t="shared" si="18"/>
        <v/>
      </c>
      <c r="AH29" s="77" t="str">
        <f t="shared" si="19"/>
        <v/>
      </c>
      <c r="AI29" s="77" t="str">
        <f t="shared" si="20"/>
        <v/>
      </c>
      <c r="AJ29" s="77" t="str">
        <f t="shared" si="21"/>
        <v/>
      </c>
      <c r="AK29" s="77" t="str">
        <f t="shared" si="22"/>
        <v/>
      </c>
      <c r="AL29" s="77" t="str">
        <f t="shared" si="23"/>
        <v/>
      </c>
      <c r="AM29" s="77" t="str">
        <f t="shared" si="24"/>
        <v/>
      </c>
      <c r="AN29" s="77" t="str">
        <f>IF(AND(ISNUMBER(AH29),ISNUMBER(AL29),ISNUMBER(AF29)),'Vstupy pro NEL'!$G$34*('Vstupy pro NEL'!$L$7+'Vstupy pro NEL'!$L$10+AH29*AL29/100+AF29*'Vstupy pro NEL'!$G$16),"")</f>
        <v/>
      </c>
      <c r="AO29" s="77" t="str">
        <f>IF(AND(ISNUMBER(AH29),ISNUMBER(AF29)),'Vstupy pro NEL'!$G$34*('Vstupy pro NEL'!$L$7+'Vstupy pro NEL'!$L$10+AH29*'Vstupy pro NEL'!$G$13+AF29*'Vstupy pro NEL'!$G$16),"")</f>
        <v/>
      </c>
      <c r="AP29" s="77" t="str">
        <f>IF(AND(ISNUMBER('Vstupy pro NEL'!$E$40),ISNUMBER(AN29)),AN29*(0.463+0.24*AN29/'Vstupy pro NEL'!$E$40),"")</f>
        <v/>
      </c>
      <c r="AQ29" s="77" t="str">
        <f>IF(AND(ISNUMBER('Vstupy pro NEL'!$E$40),ISNUMBER(AO29)),AO29*(0.463+0.24*AO29/'Vstupy pro NEL'!$E$40),"")</f>
        <v/>
      </c>
      <c r="AR29" s="77" t="str">
        <f>IF(AND(ISNUMBER('Vstupy pro NEL'!$E$7),ISNUMBER('Vstupy pro NEL'!$E$10),ISNUMBER(AG29),ISNUMBER(AI29),ISNUMBER('Vstupy pro NEL'!$E$19)),(15.27*'Vstupy pro NEL'!$E$7/10+28.38*'Vstupy pro NEL'!$E$10/10+1.12*AG29+4.54*AI29)*(100-'Vstupy pro NEL'!$E$19/10)/100,"")</f>
        <v/>
      </c>
      <c r="AS29" s="79" t="str">
        <f t="shared" si="13"/>
        <v/>
      </c>
      <c r="AT29" s="79" t="str">
        <f t="shared" si="35"/>
        <v/>
      </c>
    </row>
    <row r="30" spans="1:46" x14ac:dyDescent="0.2">
      <c r="A30" s="191" t="str">
        <f>'Vstupy Hybridů'!A30</f>
        <v>H9</v>
      </c>
      <c r="B30" s="74">
        <f>'Vstupy Hybridů'!B30</f>
        <v>1</v>
      </c>
      <c r="C30" s="75">
        <f>'Vstupy Hybridů'!C30</f>
        <v>0</v>
      </c>
      <c r="D30" s="76" t="str">
        <f>IF(ISBLANK('Vstupy Hybridů'!D30),"",'Vstupy Hybridů'!D30)</f>
        <v/>
      </c>
      <c r="E30" s="76" t="str">
        <f>IF(ISBLANK('Vstupy Hybridů'!E30),"",'Vstupy Hybridů'!E30)</f>
        <v/>
      </c>
      <c r="F30" s="76" t="str">
        <f>IF(ISBLANK('Vstupy Hybridů'!F30),"",'Vstupy Hybridů'!F30)</f>
        <v/>
      </c>
      <c r="G30" s="77" t="str">
        <f>IF(ISBLANK('Vstupy Hybridů'!G30),"",'Vstupy Hybridů'!G30)</f>
        <v/>
      </c>
      <c r="H30" s="77" t="str">
        <f>IF(ISBLANK('Vstupy Hybridů'!H30),"",'Vstupy Hybridů'!H30)</f>
        <v/>
      </c>
      <c r="I30" s="77" t="str">
        <f>IF(ISBLANK('Vstupy Hybridů'!I30),"",'Vstupy Hybridů'!I30)</f>
        <v/>
      </c>
      <c r="J30" s="78" t="str">
        <f t="shared" si="25"/>
        <v/>
      </c>
      <c r="K30" s="78" t="str">
        <f t="shared" si="26"/>
        <v/>
      </c>
      <c r="L30" s="78" t="str">
        <f t="shared" si="27"/>
        <v/>
      </c>
      <c r="M30" s="78" t="str">
        <f t="shared" si="28"/>
        <v/>
      </c>
      <c r="N30" s="78" t="str">
        <f t="shared" si="29"/>
        <v/>
      </c>
      <c r="O30" s="78" t="str">
        <f t="shared" si="5"/>
        <v/>
      </c>
      <c r="P30" s="78" t="str">
        <f t="shared" si="30"/>
        <v/>
      </c>
      <c r="Q30" s="78" t="str">
        <f t="shared" si="31"/>
        <v/>
      </c>
      <c r="R30" s="78" t="str">
        <f t="shared" si="8"/>
        <v/>
      </c>
      <c r="S30" s="78" t="str">
        <f t="shared" si="32"/>
        <v/>
      </c>
      <c r="T30" s="78" t="str">
        <f t="shared" si="33"/>
        <v/>
      </c>
      <c r="U30" s="78" t="str">
        <f t="shared" si="11"/>
        <v/>
      </c>
      <c r="V30" s="77" t="str">
        <f t="shared" si="15"/>
        <v/>
      </c>
      <c r="W30" s="77" t="str">
        <f t="shared" si="16"/>
        <v/>
      </c>
      <c r="X30" s="77" t="str">
        <f t="shared" si="17"/>
        <v/>
      </c>
      <c r="Y30" s="77" t="str">
        <f>IF(ISNUMBER('Vstupy Hybridů'!J30),'Vstupy Hybridů'!J30,"")</f>
        <v/>
      </c>
      <c r="Z30" s="77" t="str">
        <f>IF(ISNUMBER('Vstupy Hybridů'!K30),'Vstupy Hybridů'!K30,"")</f>
        <v/>
      </c>
      <c r="AA30" s="77" t="str">
        <f>IF(ISNUMBER('Vstupy Hybridů'!L30),'Vstupy Hybridů'!L30,"")</f>
        <v/>
      </c>
      <c r="AB30" s="77" t="str">
        <f>IF(ISNUMBER('Vstupy Hybridů'!M30),'Vstupy Hybridů'!M30,"")</f>
        <v/>
      </c>
      <c r="AC30" s="77" t="str">
        <f>IF(ISNUMBER('Vstupy Hybridů'!N30),'Vstupy Hybridů'!N30,"")</f>
        <v/>
      </c>
      <c r="AD30" s="77" t="str">
        <f>IF(AND(ISNUMBER(K30),ISNUMBER('Vstupy Hybridů'!O30),ISNUMBER(J30)),K30*('Vstupy Hybridů'!O30/100)*100/J30,"")</f>
        <v/>
      </c>
      <c r="AE30" s="77" t="str">
        <f t="shared" si="34"/>
        <v/>
      </c>
      <c r="AF30" s="77" t="str">
        <f>IF(AND(ISNUMBER(AH30),ISNUMBER('Vstupy pro NEL'!$K$16)),('Vstupy pro NEL'!$K$16-AH30),"")</f>
        <v/>
      </c>
      <c r="AG30" s="77" t="str">
        <f t="shared" si="18"/>
        <v/>
      </c>
      <c r="AH30" s="77" t="str">
        <f t="shared" si="19"/>
        <v/>
      </c>
      <c r="AI30" s="77" t="str">
        <f t="shared" si="20"/>
        <v/>
      </c>
      <c r="AJ30" s="77" t="str">
        <f t="shared" si="21"/>
        <v/>
      </c>
      <c r="AK30" s="77" t="str">
        <f t="shared" si="22"/>
        <v/>
      </c>
      <c r="AL30" s="77" t="str">
        <f t="shared" si="23"/>
        <v/>
      </c>
      <c r="AM30" s="77" t="str">
        <f t="shared" si="24"/>
        <v/>
      </c>
      <c r="AN30" s="77" t="str">
        <f>IF(AND(ISNUMBER(AH30),ISNUMBER(AL30),ISNUMBER(AF30)),'Vstupy pro NEL'!$G$34*('Vstupy pro NEL'!$L$7+'Vstupy pro NEL'!$L$10+AH30*AL30/100+AF30*'Vstupy pro NEL'!$G$16),"")</f>
        <v/>
      </c>
      <c r="AO30" s="77" t="str">
        <f>IF(AND(ISNUMBER(AH30),ISNUMBER(AF30)),'Vstupy pro NEL'!$G$34*('Vstupy pro NEL'!$L$7+'Vstupy pro NEL'!$L$10+AH30*'Vstupy pro NEL'!$G$13+AF30*'Vstupy pro NEL'!$G$16),"")</f>
        <v/>
      </c>
      <c r="AP30" s="77" t="str">
        <f>IF(AND(ISNUMBER('Vstupy pro NEL'!$E$40),ISNUMBER(AN30)),AN30*(0.463+0.24*AN30/'Vstupy pro NEL'!$E$40),"")</f>
        <v/>
      </c>
      <c r="AQ30" s="77" t="str">
        <f>IF(AND(ISNUMBER('Vstupy pro NEL'!$E$40),ISNUMBER(AO30)),AO30*(0.463+0.24*AO30/'Vstupy pro NEL'!$E$40),"")</f>
        <v/>
      </c>
      <c r="AR30" s="77" t="str">
        <f>IF(AND(ISNUMBER('Vstupy pro NEL'!$E$7),ISNUMBER('Vstupy pro NEL'!$E$10),ISNUMBER(AG30),ISNUMBER(AI30),ISNUMBER('Vstupy pro NEL'!$E$19)),(15.27*'Vstupy pro NEL'!$E$7/10+28.38*'Vstupy pro NEL'!$E$10/10+1.12*AG30+4.54*AI30)*(100-'Vstupy pro NEL'!$E$19/10)/100,"")</f>
        <v/>
      </c>
      <c r="AS30" s="79" t="str">
        <f t="shared" si="13"/>
        <v/>
      </c>
      <c r="AT30" s="79" t="str">
        <f t="shared" si="35"/>
        <v/>
      </c>
    </row>
    <row r="31" spans="1:46" x14ac:dyDescent="0.2">
      <c r="A31" s="191"/>
      <c r="B31" s="74">
        <f>'Vstupy Hybridů'!B31</f>
        <v>2</v>
      </c>
      <c r="C31" s="75">
        <f>'Vstupy Hybridů'!C31</f>
        <v>0</v>
      </c>
      <c r="D31" s="76" t="str">
        <f>IF(ISBLANK('Vstupy Hybridů'!D31),"",'Vstupy Hybridů'!D31)</f>
        <v/>
      </c>
      <c r="E31" s="76" t="str">
        <f>IF(ISBLANK('Vstupy Hybridů'!E31),"",'Vstupy Hybridů'!E31)</f>
        <v/>
      </c>
      <c r="F31" s="76" t="str">
        <f>IF(ISBLANK('Vstupy Hybridů'!F31),"",'Vstupy Hybridů'!F31)</f>
        <v/>
      </c>
      <c r="G31" s="77" t="str">
        <f>IF(ISBLANK('Vstupy Hybridů'!G31),"",'Vstupy Hybridů'!G31)</f>
        <v/>
      </c>
      <c r="H31" s="77" t="str">
        <f>IF(ISBLANK('Vstupy Hybridů'!H31),"",'Vstupy Hybridů'!H31)</f>
        <v/>
      </c>
      <c r="I31" s="77" t="str">
        <f>IF(ISBLANK('Vstupy Hybridů'!I31),"",'Vstupy Hybridů'!I31)</f>
        <v/>
      </c>
      <c r="J31" s="78" t="str">
        <f t="shared" si="25"/>
        <v/>
      </c>
      <c r="K31" s="78" t="str">
        <f t="shared" si="26"/>
        <v/>
      </c>
      <c r="L31" s="78" t="str">
        <f t="shared" si="27"/>
        <v/>
      </c>
      <c r="M31" s="78" t="str">
        <f t="shared" si="28"/>
        <v/>
      </c>
      <c r="N31" s="78" t="str">
        <f t="shared" si="29"/>
        <v/>
      </c>
      <c r="O31" s="78" t="str">
        <f t="shared" si="5"/>
        <v/>
      </c>
      <c r="P31" s="78" t="str">
        <f t="shared" si="30"/>
        <v/>
      </c>
      <c r="Q31" s="78" t="str">
        <f t="shared" si="31"/>
        <v/>
      </c>
      <c r="R31" s="78" t="str">
        <f t="shared" si="8"/>
        <v/>
      </c>
      <c r="S31" s="78" t="str">
        <f t="shared" si="32"/>
        <v/>
      </c>
      <c r="T31" s="78" t="str">
        <f t="shared" si="33"/>
        <v/>
      </c>
      <c r="U31" s="78" t="str">
        <f t="shared" si="11"/>
        <v/>
      </c>
      <c r="V31" s="77" t="str">
        <f t="shared" si="15"/>
        <v/>
      </c>
      <c r="W31" s="77" t="str">
        <f t="shared" si="16"/>
        <v/>
      </c>
      <c r="X31" s="77" t="str">
        <f t="shared" si="17"/>
        <v/>
      </c>
      <c r="Y31" s="77" t="str">
        <f>IF(ISNUMBER('Vstupy Hybridů'!J31),'Vstupy Hybridů'!J31,"")</f>
        <v/>
      </c>
      <c r="Z31" s="77" t="str">
        <f>IF(ISNUMBER('Vstupy Hybridů'!K31),'Vstupy Hybridů'!K31,"")</f>
        <v/>
      </c>
      <c r="AA31" s="77" t="str">
        <f>IF(ISNUMBER('Vstupy Hybridů'!L31),'Vstupy Hybridů'!L31,"")</f>
        <v/>
      </c>
      <c r="AB31" s="77" t="str">
        <f>IF(ISNUMBER('Vstupy Hybridů'!M31),'Vstupy Hybridů'!M31,"")</f>
        <v/>
      </c>
      <c r="AC31" s="77" t="str">
        <f>IF(ISNUMBER('Vstupy Hybridů'!N31),'Vstupy Hybridů'!N31,"")</f>
        <v/>
      </c>
      <c r="AD31" s="77" t="str">
        <f>IF(AND(ISNUMBER(K31),ISNUMBER('Vstupy Hybridů'!O31),ISNUMBER(J31)),K31*('Vstupy Hybridů'!O31/100)*100/J31,"")</f>
        <v/>
      </c>
      <c r="AE31" s="77" t="str">
        <f t="shared" si="34"/>
        <v/>
      </c>
      <c r="AF31" s="77" t="str">
        <f>IF(AND(ISNUMBER(AH31),ISNUMBER('Vstupy pro NEL'!$K$16)),('Vstupy pro NEL'!$K$16-AH31),"")</f>
        <v/>
      </c>
      <c r="AG31" s="77" t="str">
        <f t="shared" si="18"/>
        <v/>
      </c>
      <c r="AH31" s="77" t="str">
        <f t="shared" si="19"/>
        <v/>
      </c>
      <c r="AI31" s="77" t="str">
        <f t="shared" si="20"/>
        <v/>
      </c>
      <c r="AJ31" s="77" t="str">
        <f t="shared" si="21"/>
        <v/>
      </c>
      <c r="AK31" s="77" t="str">
        <f t="shared" si="22"/>
        <v/>
      </c>
      <c r="AL31" s="77" t="str">
        <f t="shared" si="23"/>
        <v/>
      </c>
      <c r="AM31" s="77" t="str">
        <f t="shared" si="24"/>
        <v/>
      </c>
      <c r="AN31" s="77" t="str">
        <f>IF(AND(ISNUMBER(AH31),ISNUMBER(AL31),ISNUMBER(AF31)),'Vstupy pro NEL'!$G$34*('Vstupy pro NEL'!$L$7+'Vstupy pro NEL'!$L$10+AH31*AL31/100+AF31*'Vstupy pro NEL'!$G$16),"")</f>
        <v/>
      </c>
      <c r="AO31" s="77" t="str">
        <f>IF(AND(ISNUMBER(AH31),ISNUMBER(AF31)),'Vstupy pro NEL'!$G$34*('Vstupy pro NEL'!$L$7+'Vstupy pro NEL'!$L$10+AH31*'Vstupy pro NEL'!$G$13+AF31*'Vstupy pro NEL'!$G$16),"")</f>
        <v/>
      </c>
      <c r="AP31" s="77" t="str">
        <f>IF(AND(ISNUMBER('Vstupy pro NEL'!$E$40),ISNUMBER(AN31)),AN31*(0.463+0.24*AN31/'Vstupy pro NEL'!$E$40),"")</f>
        <v/>
      </c>
      <c r="AQ31" s="77" t="str">
        <f>IF(AND(ISNUMBER('Vstupy pro NEL'!$E$40),ISNUMBER(AO31)),AO31*(0.463+0.24*AO31/'Vstupy pro NEL'!$E$40),"")</f>
        <v/>
      </c>
      <c r="AR31" s="77" t="str">
        <f>IF(AND(ISNUMBER('Vstupy pro NEL'!$E$7),ISNUMBER('Vstupy pro NEL'!$E$10),ISNUMBER(AG31),ISNUMBER(AI31),ISNUMBER('Vstupy pro NEL'!$E$19)),(15.27*'Vstupy pro NEL'!$E$7/10+28.38*'Vstupy pro NEL'!$E$10/10+1.12*AG31+4.54*AI31)*(100-'Vstupy pro NEL'!$E$19/10)/100,"")</f>
        <v/>
      </c>
      <c r="AS31" s="79" t="str">
        <f t="shared" si="13"/>
        <v/>
      </c>
      <c r="AT31" s="79" t="str">
        <f t="shared" si="35"/>
        <v/>
      </c>
    </row>
    <row r="32" spans="1:46" x14ac:dyDescent="0.2">
      <c r="A32" s="191"/>
      <c r="B32" s="74">
        <f>'Vstupy Hybridů'!B32</f>
        <v>3</v>
      </c>
      <c r="C32" s="75">
        <f>'Vstupy Hybridů'!C32</f>
        <v>0</v>
      </c>
      <c r="D32" s="76" t="str">
        <f>IF(ISBLANK('Vstupy Hybridů'!D32),"",'Vstupy Hybridů'!D32)</f>
        <v/>
      </c>
      <c r="E32" s="76" t="str">
        <f>IF(ISBLANK('Vstupy Hybridů'!E32),"",'Vstupy Hybridů'!E32)</f>
        <v/>
      </c>
      <c r="F32" s="76" t="str">
        <f>IF(ISBLANK('Vstupy Hybridů'!F32),"",'Vstupy Hybridů'!F32)</f>
        <v/>
      </c>
      <c r="G32" s="77" t="str">
        <f>IF(ISBLANK('Vstupy Hybridů'!G32),"",'Vstupy Hybridů'!G32)</f>
        <v/>
      </c>
      <c r="H32" s="77" t="str">
        <f>IF(ISBLANK('Vstupy Hybridů'!H32),"",'Vstupy Hybridů'!H32)</f>
        <v/>
      </c>
      <c r="I32" s="77" t="str">
        <f>IF(ISBLANK('Vstupy Hybridů'!I32),"",'Vstupy Hybridů'!I32)</f>
        <v/>
      </c>
      <c r="J32" s="78" t="str">
        <f t="shared" si="25"/>
        <v/>
      </c>
      <c r="K32" s="78" t="str">
        <f t="shared" si="26"/>
        <v/>
      </c>
      <c r="L32" s="78" t="str">
        <f t="shared" si="27"/>
        <v/>
      </c>
      <c r="M32" s="78" t="str">
        <f t="shared" si="28"/>
        <v/>
      </c>
      <c r="N32" s="78" t="str">
        <f t="shared" si="29"/>
        <v/>
      </c>
      <c r="O32" s="78" t="str">
        <f t="shared" si="5"/>
        <v/>
      </c>
      <c r="P32" s="78" t="str">
        <f t="shared" si="30"/>
        <v/>
      </c>
      <c r="Q32" s="78" t="str">
        <f t="shared" si="31"/>
        <v/>
      </c>
      <c r="R32" s="78" t="str">
        <f t="shared" si="8"/>
        <v/>
      </c>
      <c r="S32" s="78" t="str">
        <f t="shared" si="32"/>
        <v/>
      </c>
      <c r="T32" s="78" t="str">
        <f t="shared" si="33"/>
        <v/>
      </c>
      <c r="U32" s="78" t="str">
        <f t="shared" si="11"/>
        <v/>
      </c>
      <c r="V32" s="77" t="str">
        <f t="shared" si="15"/>
        <v/>
      </c>
      <c r="W32" s="77" t="str">
        <f t="shared" si="16"/>
        <v/>
      </c>
      <c r="X32" s="77" t="str">
        <f t="shared" si="17"/>
        <v/>
      </c>
      <c r="Y32" s="77" t="str">
        <f>IF(ISNUMBER('Vstupy Hybridů'!J32),'Vstupy Hybridů'!J32,"")</f>
        <v/>
      </c>
      <c r="Z32" s="77" t="str">
        <f>IF(ISNUMBER('Vstupy Hybridů'!K32),'Vstupy Hybridů'!K32,"")</f>
        <v/>
      </c>
      <c r="AA32" s="77" t="str">
        <f>IF(ISNUMBER('Vstupy Hybridů'!L32),'Vstupy Hybridů'!L32,"")</f>
        <v/>
      </c>
      <c r="AB32" s="77" t="str">
        <f>IF(ISNUMBER('Vstupy Hybridů'!M32),'Vstupy Hybridů'!M32,"")</f>
        <v/>
      </c>
      <c r="AC32" s="77" t="str">
        <f>IF(ISNUMBER('Vstupy Hybridů'!N32),'Vstupy Hybridů'!N32,"")</f>
        <v/>
      </c>
      <c r="AD32" s="77" t="str">
        <f>IF(AND(ISNUMBER(K32),ISNUMBER('Vstupy Hybridů'!O32),ISNUMBER(J32)),K32*('Vstupy Hybridů'!O32/100)*100/J32,"")</f>
        <v/>
      </c>
      <c r="AE32" s="77" t="str">
        <f t="shared" si="34"/>
        <v/>
      </c>
      <c r="AF32" s="77" t="str">
        <f>IF(AND(ISNUMBER(AH32),ISNUMBER('Vstupy pro NEL'!$K$16)),('Vstupy pro NEL'!$K$16-AH32),"")</f>
        <v/>
      </c>
      <c r="AG32" s="77" t="str">
        <f t="shared" si="18"/>
        <v/>
      </c>
      <c r="AH32" s="77" t="str">
        <f t="shared" si="19"/>
        <v/>
      </c>
      <c r="AI32" s="77" t="str">
        <f t="shared" si="20"/>
        <v/>
      </c>
      <c r="AJ32" s="77" t="str">
        <f t="shared" si="21"/>
        <v/>
      </c>
      <c r="AK32" s="77" t="str">
        <f t="shared" si="22"/>
        <v/>
      </c>
      <c r="AL32" s="77" t="str">
        <f t="shared" si="23"/>
        <v/>
      </c>
      <c r="AM32" s="77" t="str">
        <f t="shared" si="24"/>
        <v/>
      </c>
      <c r="AN32" s="77" t="str">
        <f>IF(AND(ISNUMBER(AH32),ISNUMBER(AL32),ISNUMBER(AF32)),'Vstupy pro NEL'!$G$34*('Vstupy pro NEL'!$L$7+'Vstupy pro NEL'!$L$10+AH32*AL32/100+AF32*'Vstupy pro NEL'!$G$16),"")</f>
        <v/>
      </c>
      <c r="AO32" s="77" t="str">
        <f>IF(AND(ISNUMBER(AH32),ISNUMBER(AF32)),'Vstupy pro NEL'!$G$34*('Vstupy pro NEL'!$L$7+'Vstupy pro NEL'!$L$10+AH32*'Vstupy pro NEL'!$G$13+AF32*'Vstupy pro NEL'!$G$16),"")</f>
        <v/>
      </c>
      <c r="AP32" s="77" t="str">
        <f>IF(AND(ISNUMBER('Vstupy pro NEL'!$E$40),ISNUMBER(AN32)),AN32*(0.463+0.24*AN32/'Vstupy pro NEL'!$E$40),"")</f>
        <v/>
      </c>
      <c r="AQ32" s="77" t="str">
        <f>IF(AND(ISNUMBER('Vstupy pro NEL'!$E$40),ISNUMBER(AO32)),AO32*(0.463+0.24*AO32/'Vstupy pro NEL'!$E$40),"")</f>
        <v/>
      </c>
      <c r="AR32" s="77" t="str">
        <f>IF(AND(ISNUMBER('Vstupy pro NEL'!$E$7),ISNUMBER('Vstupy pro NEL'!$E$10),ISNUMBER(AG32),ISNUMBER(AI32),ISNUMBER('Vstupy pro NEL'!$E$19)),(15.27*'Vstupy pro NEL'!$E$7/10+28.38*'Vstupy pro NEL'!$E$10/10+1.12*AG32+4.54*AI32)*(100-'Vstupy pro NEL'!$E$19/10)/100,"")</f>
        <v/>
      </c>
      <c r="AS32" s="79" t="str">
        <f t="shared" si="13"/>
        <v/>
      </c>
      <c r="AT32" s="79" t="str">
        <f t="shared" si="35"/>
        <v/>
      </c>
    </row>
    <row r="33" spans="1:46" x14ac:dyDescent="0.2">
      <c r="A33" s="191" t="str">
        <f>'Vstupy Hybridů'!A33</f>
        <v>H10</v>
      </c>
      <c r="B33" s="74">
        <f>'Vstupy Hybridů'!B33</f>
        <v>1</v>
      </c>
      <c r="C33" s="75">
        <f>'Vstupy Hybridů'!C33</f>
        <v>0</v>
      </c>
      <c r="D33" s="76" t="str">
        <f>IF(ISBLANK('Vstupy Hybridů'!D33),"",'Vstupy Hybridů'!D33)</f>
        <v/>
      </c>
      <c r="E33" s="76" t="str">
        <f>IF(ISBLANK('Vstupy Hybridů'!E33),"",'Vstupy Hybridů'!E33)</f>
        <v/>
      </c>
      <c r="F33" s="76" t="str">
        <f>IF(ISBLANK('Vstupy Hybridů'!F33),"",'Vstupy Hybridů'!F33)</f>
        <v/>
      </c>
      <c r="G33" s="77" t="str">
        <f>IF(ISBLANK('Vstupy Hybridů'!G33),"",'Vstupy Hybridů'!G33)</f>
        <v/>
      </c>
      <c r="H33" s="77" t="str">
        <f>IF(ISBLANK('Vstupy Hybridů'!H33),"",'Vstupy Hybridů'!H33)</f>
        <v/>
      </c>
      <c r="I33" s="77" t="str">
        <f>IF(ISBLANK('Vstupy Hybridů'!I33),"",'Vstupy Hybridů'!I33)</f>
        <v/>
      </c>
      <c r="J33" s="78" t="str">
        <f t="shared" si="25"/>
        <v/>
      </c>
      <c r="K33" s="78" t="str">
        <f t="shared" si="26"/>
        <v/>
      </c>
      <c r="L33" s="78" t="str">
        <f t="shared" si="27"/>
        <v/>
      </c>
      <c r="M33" s="78" t="str">
        <f t="shared" si="28"/>
        <v/>
      </c>
      <c r="N33" s="78" t="str">
        <f t="shared" si="29"/>
        <v/>
      </c>
      <c r="O33" s="78" t="str">
        <f t="shared" si="5"/>
        <v/>
      </c>
      <c r="P33" s="78" t="str">
        <f t="shared" si="30"/>
        <v/>
      </c>
      <c r="Q33" s="78" t="str">
        <f t="shared" si="31"/>
        <v/>
      </c>
      <c r="R33" s="78" t="str">
        <f t="shared" si="8"/>
        <v/>
      </c>
      <c r="S33" s="78" t="str">
        <f t="shared" si="32"/>
        <v/>
      </c>
      <c r="T33" s="78" t="str">
        <f t="shared" si="33"/>
        <v/>
      </c>
      <c r="U33" s="78" t="str">
        <f t="shared" si="11"/>
        <v/>
      </c>
      <c r="V33" s="77" t="str">
        <f t="shared" si="15"/>
        <v/>
      </c>
      <c r="W33" s="77" t="str">
        <f t="shared" si="16"/>
        <v/>
      </c>
      <c r="X33" s="77" t="str">
        <f t="shared" si="17"/>
        <v/>
      </c>
      <c r="Y33" s="77" t="str">
        <f>IF(ISNUMBER('Vstupy Hybridů'!J33),'Vstupy Hybridů'!J33,"")</f>
        <v/>
      </c>
      <c r="Z33" s="77" t="str">
        <f>IF(ISNUMBER('Vstupy Hybridů'!K33),'Vstupy Hybridů'!K33,"")</f>
        <v/>
      </c>
      <c r="AA33" s="77" t="str">
        <f>IF(ISNUMBER('Vstupy Hybridů'!L33),'Vstupy Hybridů'!L33,"")</f>
        <v/>
      </c>
      <c r="AB33" s="77" t="str">
        <f>IF(ISNUMBER('Vstupy Hybridů'!M33),'Vstupy Hybridů'!M33,"")</f>
        <v/>
      </c>
      <c r="AC33" s="77" t="str">
        <f>IF(ISNUMBER('Vstupy Hybridů'!N33),'Vstupy Hybridů'!N33,"")</f>
        <v/>
      </c>
      <c r="AD33" s="77" t="str">
        <f>IF(AND(ISNUMBER(K33),ISNUMBER('Vstupy Hybridů'!O33),ISNUMBER(J33)),K33*('Vstupy Hybridů'!O33/100)*100/J33,"")</f>
        <v/>
      </c>
      <c r="AE33" s="77" t="str">
        <f t="shared" si="34"/>
        <v/>
      </c>
      <c r="AF33" s="77" t="str">
        <f>IF(AND(ISNUMBER(AH33),ISNUMBER('Vstupy pro NEL'!$K$16)),('Vstupy pro NEL'!$K$16-AH33),"")</f>
        <v/>
      </c>
      <c r="AG33" s="77" t="str">
        <f t="shared" si="18"/>
        <v/>
      </c>
      <c r="AH33" s="77" t="str">
        <f t="shared" si="19"/>
        <v/>
      </c>
      <c r="AI33" s="77" t="str">
        <f t="shared" si="20"/>
        <v/>
      </c>
      <c r="AJ33" s="77" t="str">
        <f t="shared" si="21"/>
        <v/>
      </c>
      <c r="AK33" s="77" t="str">
        <f t="shared" si="22"/>
        <v/>
      </c>
      <c r="AL33" s="77" t="str">
        <f t="shared" si="23"/>
        <v/>
      </c>
      <c r="AM33" s="77" t="str">
        <f t="shared" si="24"/>
        <v/>
      </c>
      <c r="AN33" s="77" t="str">
        <f>IF(AND(ISNUMBER(AH33),ISNUMBER(AL33),ISNUMBER(AF33)),'Vstupy pro NEL'!$G$34*('Vstupy pro NEL'!$L$7+'Vstupy pro NEL'!$L$10+AH33*AL33/100+AF33*'Vstupy pro NEL'!$G$16),"")</f>
        <v/>
      </c>
      <c r="AO33" s="77" t="str">
        <f>IF(AND(ISNUMBER(AH33),ISNUMBER(AF33)),'Vstupy pro NEL'!$G$34*('Vstupy pro NEL'!$L$7+'Vstupy pro NEL'!$L$10+AH33*'Vstupy pro NEL'!$G$13+AF33*'Vstupy pro NEL'!$G$16),"")</f>
        <v/>
      </c>
      <c r="AP33" s="77" t="str">
        <f>IF(AND(ISNUMBER('Vstupy pro NEL'!$E$40),ISNUMBER(AN33)),AN33*(0.463+0.24*AN33/'Vstupy pro NEL'!$E$40),"")</f>
        <v/>
      </c>
      <c r="AQ33" s="77" t="str">
        <f>IF(AND(ISNUMBER('Vstupy pro NEL'!$E$40),ISNUMBER(AO33)),AO33*(0.463+0.24*AO33/'Vstupy pro NEL'!$E$40),"")</f>
        <v/>
      </c>
      <c r="AR33" s="77" t="str">
        <f>IF(AND(ISNUMBER('Vstupy pro NEL'!$E$7),ISNUMBER('Vstupy pro NEL'!$E$10),ISNUMBER(AG33),ISNUMBER(AI33),ISNUMBER('Vstupy pro NEL'!$E$19)),(15.27*'Vstupy pro NEL'!$E$7/10+28.38*'Vstupy pro NEL'!$E$10/10+1.12*AG33+4.54*AI33)*(100-'Vstupy pro NEL'!$E$19/10)/100,"")</f>
        <v/>
      </c>
      <c r="AS33" s="79" t="str">
        <f t="shared" si="13"/>
        <v/>
      </c>
      <c r="AT33" s="79" t="str">
        <f t="shared" si="35"/>
        <v/>
      </c>
    </row>
    <row r="34" spans="1:46" x14ac:dyDescent="0.2">
      <c r="A34" s="191"/>
      <c r="B34" s="74">
        <f>'Vstupy Hybridů'!B34</f>
        <v>2</v>
      </c>
      <c r="C34" s="75">
        <f>'Vstupy Hybridů'!C34</f>
        <v>0</v>
      </c>
      <c r="D34" s="76" t="str">
        <f>IF(ISBLANK('Vstupy Hybridů'!D34),"",'Vstupy Hybridů'!D34)</f>
        <v/>
      </c>
      <c r="E34" s="76" t="str">
        <f>IF(ISBLANK('Vstupy Hybridů'!E34),"",'Vstupy Hybridů'!E34)</f>
        <v/>
      </c>
      <c r="F34" s="76" t="str">
        <f>IF(ISBLANK('Vstupy Hybridů'!F34),"",'Vstupy Hybridů'!F34)</f>
        <v/>
      </c>
      <c r="G34" s="77" t="str">
        <f>IF(ISBLANK('Vstupy Hybridů'!G34),"",'Vstupy Hybridů'!G34)</f>
        <v/>
      </c>
      <c r="H34" s="77" t="str">
        <f>IF(ISBLANK('Vstupy Hybridů'!H34),"",'Vstupy Hybridů'!H34)</f>
        <v/>
      </c>
      <c r="I34" s="77" t="str">
        <f>IF(ISBLANK('Vstupy Hybridů'!I34),"",'Vstupy Hybridů'!I34)</f>
        <v/>
      </c>
      <c r="J34" s="78" t="str">
        <f t="shared" si="25"/>
        <v/>
      </c>
      <c r="K34" s="78" t="str">
        <f t="shared" si="26"/>
        <v/>
      </c>
      <c r="L34" s="78" t="str">
        <f t="shared" si="27"/>
        <v/>
      </c>
      <c r="M34" s="78" t="str">
        <f t="shared" si="28"/>
        <v/>
      </c>
      <c r="N34" s="78" t="str">
        <f t="shared" si="29"/>
        <v/>
      </c>
      <c r="O34" s="78" t="str">
        <f t="shared" si="5"/>
        <v/>
      </c>
      <c r="P34" s="78" t="str">
        <f t="shared" si="30"/>
        <v/>
      </c>
      <c r="Q34" s="78" t="str">
        <f t="shared" si="31"/>
        <v/>
      </c>
      <c r="R34" s="78" t="str">
        <f t="shared" si="8"/>
        <v/>
      </c>
      <c r="S34" s="78" t="str">
        <f t="shared" si="32"/>
        <v/>
      </c>
      <c r="T34" s="78" t="str">
        <f t="shared" si="33"/>
        <v/>
      </c>
      <c r="U34" s="78" t="str">
        <f t="shared" si="11"/>
        <v/>
      </c>
      <c r="V34" s="77" t="str">
        <f t="shared" si="15"/>
        <v/>
      </c>
      <c r="W34" s="77" t="str">
        <f t="shared" si="16"/>
        <v/>
      </c>
      <c r="X34" s="77" t="str">
        <f t="shared" si="17"/>
        <v/>
      </c>
      <c r="Y34" s="77" t="str">
        <f>IF(ISNUMBER('Vstupy Hybridů'!J34),'Vstupy Hybridů'!J34,"")</f>
        <v/>
      </c>
      <c r="Z34" s="77" t="str">
        <f>IF(ISNUMBER('Vstupy Hybridů'!K34),'Vstupy Hybridů'!K34,"")</f>
        <v/>
      </c>
      <c r="AA34" s="77" t="str">
        <f>IF(ISNUMBER('Vstupy Hybridů'!L34),'Vstupy Hybridů'!L34,"")</f>
        <v/>
      </c>
      <c r="AB34" s="77" t="str">
        <f>IF(ISNUMBER('Vstupy Hybridů'!M34),'Vstupy Hybridů'!M34,"")</f>
        <v/>
      </c>
      <c r="AC34" s="77" t="str">
        <f>IF(ISNUMBER('Vstupy Hybridů'!N34),'Vstupy Hybridů'!N34,"")</f>
        <v/>
      </c>
      <c r="AD34" s="77" t="str">
        <f>IF(AND(ISNUMBER(K34),ISNUMBER('Vstupy Hybridů'!O34),ISNUMBER(J34)),K34*('Vstupy Hybridů'!O34/100)*100/J34,"")</f>
        <v/>
      </c>
      <c r="AE34" s="77" t="str">
        <f t="shared" si="34"/>
        <v/>
      </c>
      <c r="AF34" s="77" t="str">
        <f>IF(AND(ISNUMBER(AH34),ISNUMBER('Vstupy pro NEL'!$K$16)),('Vstupy pro NEL'!$K$16-AH34),"")</f>
        <v/>
      </c>
      <c r="AG34" s="77" t="str">
        <f t="shared" si="18"/>
        <v/>
      </c>
      <c r="AH34" s="77" t="str">
        <f t="shared" si="19"/>
        <v/>
      </c>
      <c r="AI34" s="77" t="str">
        <f t="shared" si="20"/>
        <v/>
      </c>
      <c r="AJ34" s="77" t="str">
        <f t="shared" si="21"/>
        <v/>
      </c>
      <c r="AK34" s="77" t="str">
        <f t="shared" si="22"/>
        <v/>
      </c>
      <c r="AL34" s="77" t="str">
        <f t="shared" si="23"/>
        <v/>
      </c>
      <c r="AM34" s="77" t="str">
        <f t="shared" si="24"/>
        <v/>
      </c>
      <c r="AN34" s="77" t="str">
        <f>IF(AND(ISNUMBER(AH34),ISNUMBER(AL34),ISNUMBER(AF34)),'Vstupy pro NEL'!$G$34*('Vstupy pro NEL'!$L$7+'Vstupy pro NEL'!$L$10+AH34*AL34/100+AF34*'Vstupy pro NEL'!$G$16),"")</f>
        <v/>
      </c>
      <c r="AO34" s="77" t="str">
        <f>IF(AND(ISNUMBER(AH34),ISNUMBER(AF34)),'Vstupy pro NEL'!$G$34*('Vstupy pro NEL'!$L$7+'Vstupy pro NEL'!$L$10+AH34*'Vstupy pro NEL'!$G$13+AF34*'Vstupy pro NEL'!$G$16),"")</f>
        <v/>
      </c>
      <c r="AP34" s="77" t="str">
        <f>IF(AND(ISNUMBER('Vstupy pro NEL'!$E$40),ISNUMBER(AN34)),AN34*(0.463+0.24*AN34/'Vstupy pro NEL'!$E$40),"")</f>
        <v/>
      </c>
      <c r="AQ34" s="77" t="str">
        <f>IF(AND(ISNUMBER('Vstupy pro NEL'!$E$40),ISNUMBER(AO34)),AO34*(0.463+0.24*AO34/'Vstupy pro NEL'!$E$40),"")</f>
        <v/>
      </c>
      <c r="AR34" s="77" t="str">
        <f>IF(AND(ISNUMBER('Vstupy pro NEL'!$E$7),ISNUMBER('Vstupy pro NEL'!$E$10),ISNUMBER(AG34),ISNUMBER(AI34),ISNUMBER('Vstupy pro NEL'!$E$19)),(15.27*'Vstupy pro NEL'!$E$7/10+28.38*'Vstupy pro NEL'!$E$10/10+1.12*AG34+4.54*AI34)*(100-'Vstupy pro NEL'!$E$19/10)/100,"")</f>
        <v/>
      </c>
      <c r="AS34" s="79" t="str">
        <f t="shared" si="13"/>
        <v/>
      </c>
      <c r="AT34" s="79" t="str">
        <f t="shared" si="35"/>
        <v/>
      </c>
    </row>
    <row r="35" spans="1:46" x14ac:dyDescent="0.2">
      <c r="A35" s="191"/>
      <c r="B35" s="74">
        <f>'Vstupy Hybridů'!B35</f>
        <v>3</v>
      </c>
      <c r="C35" s="75">
        <f>'Vstupy Hybridů'!C35</f>
        <v>0</v>
      </c>
      <c r="D35" s="76" t="str">
        <f>IF(ISBLANK('Vstupy Hybridů'!D35),"",'Vstupy Hybridů'!D35)</f>
        <v/>
      </c>
      <c r="E35" s="76" t="str">
        <f>IF(ISBLANK('Vstupy Hybridů'!E35),"",'Vstupy Hybridů'!E35)</f>
        <v/>
      </c>
      <c r="F35" s="76" t="str">
        <f>IF(ISBLANK('Vstupy Hybridů'!F35),"",'Vstupy Hybridů'!F35)</f>
        <v/>
      </c>
      <c r="G35" s="77" t="str">
        <f>IF(ISBLANK('Vstupy Hybridů'!G35),"",'Vstupy Hybridů'!G35)</f>
        <v/>
      </c>
      <c r="H35" s="77" t="str">
        <f>IF(ISBLANK('Vstupy Hybridů'!H35),"",'Vstupy Hybridů'!H35)</f>
        <v/>
      </c>
      <c r="I35" s="77" t="str">
        <f>IF(ISBLANK('Vstupy Hybridů'!I35),"",'Vstupy Hybridů'!I35)</f>
        <v/>
      </c>
      <c r="J35" s="78" t="str">
        <f t="shared" si="25"/>
        <v/>
      </c>
      <c r="K35" s="78" t="str">
        <f t="shared" si="26"/>
        <v/>
      </c>
      <c r="L35" s="78" t="str">
        <f t="shared" si="27"/>
        <v/>
      </c>
      <c r="M35" s="78" t="str">
        <f t="shared" si="28"/>
        <v/>
      </c>
      <c r="N35" s="78" t="str">
        <f t="shared" si="29"/>
        <v/>
      </c>
      <c r="O35" s="78" t="str">
        <f t="shared" si="5"/>
        <v/>
      </c>
      <c r="P35" s="78" t="str">
        <f t="shared" si="30"/>
        <v/>
      </c>
      <c r="Q35" s="78" t="str">
        <f t="shared" si="31"/>
        <v/>
      </c>
      <c r="R35" s="78" t="str">
        <f t="shared" si="8"/>
        <v/>
      </c>
      <c r="S35" s="78" t="str">
        <f t="shared" si="32"/>
        <v/>
      </c>
      <c r="T35" s="78" t="str">
        <f t="shared" si="33"/>
        <v/>
      </c>
      <c r="U35" s="78" t="str">
        <f t="shared" si="11"/>
        <v/>
      </c>
      <c r="V35" s="77" t="str">
        <f t="shared" si="15"/>
        <v/>
      </c>
      <c r="W35" s="77" t="str">
        <f t="shared" si="16"/>
        <v/>
      </c>
      <c r="X35" s="77" t="str">
        <f t="shared" si="17"/>
        <v/>
      </c>
      <c r="Y35" s="77" t="str">
        <f>IF(ISNUMBER('Vstupy Hybridů'!J35),'Vstupy Hybridů'!J35,"")</f>
        <v/>
      </c>
      <c r="Z35" s="77" t="str">
        <f>IF(ISNUMBER('Vstupy Hybridů'!K35),'Vstupy Hybridů'!K35,"")</f>
        <v/>
      </c>
      <c r="AA35" s="77" t="str">
        <f>IF(ISNUMBER('Vstupy Hybridů'!L35),'Vstupy Hybridů'!L35,"")</f>
        <v/>
      </c>
      <c r="AB35" s="77" t="str">
        <f>IF(ISNUMBER('Vstupy Hybridů'!M35),'Vstupy Hybridů'!M35,"")</f>
        <v/>
      </c>
      <c r="AC35" s="77" t="str">
        <f>IF(ISNUMBER('Vstupy Hybridů'!N35),'Vstupy Hybridů'!N35,"")</f>
        <v/>
      </c>
      <c r="AD35" s="77" t="str">
        <f>IF(AND(ISNUMBER(K35),ISNUMBER('Vstupy Hybridů'!O35),ISNUMBER(J35)),K35*('Vstupy Hybridů'!O35/100)*100/J35,"")</f>
        <v/>
      </c>
      <c r="AE35" s="77" t="str">
        <f t="shared" si="34"/>
        <v/>
      </c>
      <c r="AF35" s="77" t="str">
        <f>IF(AND(ISNUMBER(AH35),ISNUMBER('Vstupy pro NEL'!$K$16)),('Vstupy pro NEL'!$K$16-AH35),"")</f>
        <v/>
      </c>
      <c r="AG35" s="77" t="str">
        <f t="shared" si="18"/>
        <v/>
      </c>
      <c r="AH35" s="77" t="str">
        <f t="shared" si="19"/>
        <v/>
      </c>
      <c r="AI35" s="77" t="str">
        <f t="shared" si="20"/>
        <v/>
      </c>
      <c r="AJ35" s="77" t="str">
        <f t="shared" si="21"/>
        <v/>
      </c>
      <c r="AK35" s="77" t="str">
        <f t="shared" si="22"/>
        <v/>
      </c>
      <c r="AL35" s="77" t="str">
        <f t="shared" si="23"/>
        <v/>
      </c>
      <c r="AM35" s="77" t="str">
        <f t="shared" si="24"/>
        <v/>
      </c>
      <c r="AN35" s="77" t="str">
        <f>IF(AND(ISNUMBER(AH35),ISNUMBER(AL35),ISNUMBER(AF35)),'Vstupy pro NEL'!$G$34*('Vstupy pro NEL'!$L$7+'Vstupy pro NEL'!$L$10+AH35*AL35/100+AF35*'Vstupy pro NEL'!$G$16),"")</f>
        <v/>
      </c>
      <c r="AO35" s="77" t="str">
        <f>IF(AND(ISNUMBER(AH35),ISNUMBER(AF35)),'Vstupy pro NEL'!$G$34*('Vstupy pro NEL'!$L$7+'Vstupy pro NEL'!$L$10+AH35*'Vstupy pro NEL'!$G$13+AF35*'Vstupy pro NEL'!$G$16),"")</f>
        <v/>
      </c>
      <c r="AP35" s="77" t="str">
        <f>IF(AND(ISNUMBER('Vstupy pro NEL'!$E$40),ISNUMBER(AN35)),AN35*(0.463+0.24*AN35/'Vstupy pro NEL'!$E$40),"")</f>
        <v/>
      </c>
      <c r="AQ35" s="77" t="str">
        <f>IF(AND(ISNUMBER('Vstupy pro NEL'!$E$40),ISNUMBER(AO35)),AO35*(0.463+0.24*AO35/'Vstupy pro NEL'!$E$40),"")</f>
        <v/>
      </c>
      <c r="AR35" s="77" t="str">
        <f>IF(AND(ISNUMBER('Vstupy pro NEL'!$E$7),ISNUMBER('Vstupy pro NEL'!$E$10),ISNUMBER(AG35),ISNUMBER(AI35),ISNUMBER('Vstupy pro NEL'!$E$19)),(15.27*'Vstupy pro NEL'!$E$7/10+28.38*'Vstupy pro NEL'!$E$10/10+1.12*AG35+4.54*AI35)*(100-'Vstupy pro NEL'!$E$19/10)/100,"")</f>
        <v/>
      </c>
      <c r="AS35" s="79" t="str">
        <f t="shared" si="13"/>
        <v/>
      </c>
      <c r="AT35" s="79" t="str">
        <f t="shared" si="35"/>
        <v/>
      </c>
    </row>
    <row r="36" spans="1:46" x14ac:dyDescent="0.2">
      <c r="A36" s="191" t="str">
        <f>'Vstupy Hybridů'!A36</f>
        <v>H11</v>
      </c>
      <c r="B36" s="74">
        <f>'Vstupy Hybridů'!B36</f>
        <v>1</v>
      </c>
      <c r="C36" s="75">
        <f>'Vstupy Hybridů'!C36</f>
        <v>0</v>
      </c>
      <c r="D36" s="76" t="str">
        <f>IF(ISBLANK('Vstupy Hybridů'!D36),"",'Vstupy Hybridů'!D36)</f>
        <v/>
      </c>
      <c r="E36" s="76" t="str">
        <f>IF(ISBLANK('Vstupy Hybridů'!E36),"",'Vstupy Hybridů'!E36)</f>
        <v/>
      </c>
      <c r="F36" s="76" t="str">
        <f>IF(ISBLANK('Vstupy Hybridů'!F36),"",'Vstupy Hybridů'!F36)</f>
        <v/>
      </c>
      <c r="G36" s="77" t="str">
        <f>IF(ISBLANK('Vstupy Hybridů'!G36),"",'Vstupy Hybridů'!G36)</f>
        <v/>
      </c>
      <c r="H36" s="77" t="str">
        <f>IF(ISBLANK('Vstupy Hybridů'!H36),"",'Vstupy Hybridů'!H36)</f>
        <v/>
      </c>
      <c r="I36" s="77" t="str">
        <f>IF(ISBLANK('Vstupy Hybridů'!I36),"",'Vstupy Hybridů'!I36)</f>
        <v/>
      </c>
      <c r="J36" s="78" t="str">
        <f t="shared" si="25"/>
        <v/>
      </c>
      <c r="K36" s="78" t="str">
        <f t="shared" si="26"/>
        <v/>
      </c>
      <c r="L36" s="78" t="str">
        <f t="shared" si="27"/>
        <v/>
      </c>
      <c r="M36" s="78" t="str">
        <f t="shared" si="28"/>
        <v/>
      </c>
      <c r="N36" s="78" t="str">
        <f t="shared" si="29"/>
        <v/>
      </c>
      <c r="O36" s="78" t="str">
        <f t="shared" si="5"/>
        <v/>
      </c>
      <c r="P36" s="78" t="str">
        <f t="shared" si="30"/>
        <v/>
      </c>
      <c r="Q36" s="78" t="str">
        <f t="shared" si="31"/>
        <v/>
      </c>
      <c r="R36" s="78" t="str">
        <f t="shared" si="8"/>
        <v/>
      </c>
      <c r="S36" s="78" t="str">
        <f t="shared" si="32"/>
        <v/>
      </c>
      <c r="T36" s="78" t="str">
        <f t="shared" si="33"/>
        <v/>
      </c>
      <c r="U36" s="78" t="str">
        <f t="shared" si="11"/>
        <v/>
      </c>
      <c r="V36" s="77" t="str">
        <f t="shared" si="15"/>
        <v/>
      </c>
      <c r="W36" s="77" t="str">
        <f t="shared" si="16"/>
        <v/>
      </c>
      <c r="X36" s="77" t="str">
        <f t="shared" si="17"/>
        <v/>
      </c>
      <c r="Y36" s="77" t="str">
        <f>IF(ISNUMBER('Vstupy Hybridů'!J36),'Vstupy Hybridů'!J36,"")</f>
        <v/>
      </c>
      <c r="Z36" s="77" t="str">
        <f>IF(ISNUMBER('Vstupy Hybridů'!K36),'Vstupy Hybridů'!K36,"")</f>
        <v/>
      </c>
      <c r="AA36" s="77" t="str">
        <f>IF(ISNUMBER('Vstupy Hybridů'!L36),'Vstupy Hybridů'!L36,"")</f>
        <v/>
      </c>
      <c r="AB36" s="77" t="str">
        <f>IF(ISNUMBER('Vstupy Hybridů'!M36),'Vstupy Hybridů'!M36,"")</f>
        <v/>
      </c>
      <c r="AC36" s="77" t="str">
        <f>IF(ISNUMBER('Vstupy Hybridů'!N36),'Vstupy Hybridů'!N36,"")</f>
        <v/>
      </c>
      <c r="AD36" s="77" t="str">
        <f>IF(AND(ISNUMBER(K36),ISNUMBER('Vstupy Hybridů'!O36),ISNUMBER(J36)),K36*('Vstupy Hybridů'!O36/100)*100/J36,"")</f>
        <v/>
      </c>
      <c r="AE36" s="77" t="str">
        <f t="shared" si="34"/>
        <v/>
      </c>
      <c r="AF36" s="77" t="str">
        <f>IF(AND(ISNUMBER(AH36),ISNUMBER('Vstupy pro NEL'!$K$16)),('Vstupy pro NEL'!$K$16-AH36),"")</f>
        <v/>
      </c>
      <c r="AG36" s="77" t="str">
        <f t="shared" si="18"/>
        <v/>
      </c>
      <c r="AH36" s="77" t="str">
        <f t="shared" si="19"/>
        <v/>
      </c>
      <c r="AI36" s="77" t="str">
        <f t="shared" si="20"/>
        <v/>
      </c>
      <c r="AJ36" s="77" t="str">
        <f t="shared" si="21"/>
        <v/>
      </c>
      <c r="AK36" s="77" t="str">
        <f t="shared" si="22"/>
        <v/>
      </c>
      <c r="AL36" s="77" t="str">
        <f t="shared" si="23"/>
        <v/>
      </c>
      <c r="AM36" s="77" t="str">
        <f t="shared" si="24"/>
        <v/>
      </c>
      <c r="AN36" s="77" t="str">
        <f>IF(AND(ISNUMBER(AH36),ISNUMBER(AL36),ISNUMBER(AF36)),'Vstupy pro NEL'!$G$34*('Vstupy pro NEL'!$L$7+'Vstupy pro NEL'!$L$10+AH36*AL36/100+AF36*'Vstupy pro NEL'!$G$16),"")</f>
        <v/>
      </c>
      <c r="AO36" s="77" t="str">
        <f>IF(AND(ISNUMBER(AH36),ISNUMBER(AF36)),'Vstupy pro NEL'!$G$34*('Vstupy pro NEL'!$L$7+'Vstupy pro NEL'!$L$10+AH36*'Vstupy pro NEL'!$G$13+AF36*'Vstupy pro NEL'!$G$16),"")</f>
        <v/>
      </c>
      <c r="AP36" s="77" t="str">
        <f>IF(AND(ISNUMBER('Vstupy pro NEL'!$E$40),ISNUMBER(AN36)),AN36*(0.463+0.24*AN36/'Vstupy pro NEL'!$E$40),"")</f>
        <v/>
      </c>
      <c r="AQ36" s="77" t="str">
        <f>IF(AND(ISNUMBER('Vstupy pro NEL'!$E$40),ISNUMBER(AO36)),AO36*(0.463+0.24*AO36/'Vstupy pro NEL'!$E$40),"")</f>
        <v/>
      </c>
      <c r="AR36" s="77" t="str">
        <f>IF(AND(ISNUMBER('Vstupy pro NEL'!$E$7),ISNUMBER('Vstupy pro NEL'!$E$10),ISNUMBER(AG36),ISNUMBER(AI36),ISNUMBER('Vstupy pro NEL'!$E$19)),(15.27*'Vstupy pro NEL'!$E$7/10+28.38*'Vstupy pro NEL'!$E$10/10+1.12*AG36+4.54*AI36)*(100-'Vstupy pro NEL'!$E$19/10)/100,"")</f>
        <v/>
      </c>
      <c r="AS36" s="79" t="str">
        <f t="shared" si="13"/>
        <v/>
      </c>
      <c r="AT36" s="79" t="str">
        <f t="shared" si="35"/>
        <v/>
      </c>
    </row>
    <row r="37" spans="1:46" x14ac:dyDescent="0.2">
      <c r="A37" s="191"/>
      <c r="B37" s="74">
        <f>'Vstupy Hybridů'!B37</f>
        <v>2</v>
      </c>
      <c r="C37" s="75">
        <f>'Vstupy Hybridů'!C37</f>
        <v>0</v>
      </c>
      <c r="D37" s="76" t="str">
        <f>IF(ISBLANK('Vstupy Hybridů'!D37),"",'Vstupy Hybridů'!D37)</f>
        <v/>
      </c>
      <c r="E37" s="76" t="str">
        <f>IF(ISBLANK('Vstupy Hybridů'!E37),"",'Vstupy Hybridů'!E37)</f>
        <v/>
      </c>
      <c r="F37" s="76" t="str">
        <f>IF(ISBLANK('Vstupy Hybridů'!F37),"",'Vstupy Hybridů'!F37)</f>
        <v/>
      </c>
      <c r="G37" s="77" t="str">
        <f>IF(ISBLANK('Vstupy Hybridů'!G37),"",'Vstupy Hybridů'!G37)</f>
        <v/>
      </c>
      <c r="H37" s="77" t="str">
        <f>IF(ISBLANK('Vstupy Hybridů'!H37),"",'Vstupy Hybridů'!H37)</f>
        <v/>
      </c>
      <c r="I37" s="77" t="str">
        <f>IF(ISBLANK('Vstupy Hybridů'!I37),"",'Vstupy Hybridů'!I37)</f>
        <v/>
      </c>
      <c r="J37" s="78" t="str">
        <f t="shared" si="25"/>
        <v/>
      </c>
      <c r="K37" s="78" t="str">
        <f t="shared" si="26"/>
        <v/>
      </c>
      <c r="L37" s="78" t="str">
        <f t="shared" si="27"/>
        <v/>
      </c>
      <c r="M37" s="78" t="str">
        <f t="shared" si="28"/>
        <v/>
      </c>
      <c r="N37" s="78" t="str">
        <f t="shared" si="29"/>
        <v/>
      </c>
      <c r="O37" s="78" t="str">
        <f t="shared" si="5"/>
        <v/>
      </c>
      <c r="P37" s="78" t="str">
        <f t="shared" si="30"/>
        <v/>
      </c>
      <c r="Q37" s="78" t="str">
        <f t="shared" si="31"/>
        <v/>
      </c>
      <c r="R37" s="78" t="str">
        <f t="shared" si="8"/>
        <v/>
      </c>
      <c r="S37" s="78" t="str">
        <f t="shared" si="32"/>
        <v/>
      </c>
      <c r="T37" s="78" t="str">
        <f t="shared" si="33"/>
        <v/>
      </c>
      <c r="U37" s="78" t="str">
        <f t="shared" si="11"/>
        <v/>
      </c>
      <c r="V37" s="77" t="str">
        <f t="shared" si="15"/>
        <v/>
      </c>
      <c r="W37" s="77" t="str">
        <f t="shared" si="16"/>
        <v/>
      </c>
      <c r="X37" s="77" t="str">
        <f t="shared" si="17"/>
        <v/>
      </c>
      <c r="Y37" s="77" t="str">
        <f>IF(ISNUMBER('Vstupy Hybridů'!J37),'Vstupy Hybridů'!J37,"")</f>
        <v/>
      </c>
      <c r="Z37" s="77" t="str">
        <f>IF(ISNUMBER('Vstupy Hybridů'!K37),'Vstupy Hybridů'!K37,"")</f>
        <v/>
      </c>
      <c r="AA37" s="77" t="str">
        <f>IF(ISNUMBER('Vstupy Hybridů'!L37),'Vstupy Hybridů'!L37,"")</f>
        <v/>
      </c>
      <c r="AB37" s="77" t="str">
        <f>IF(ISNUMBER('Vstupy Hybridů'!M37),'Vstupy Hybridů'!M37,"")</f>
        <v/>
      </c>
      <c r="AC37" s="77" t="str">
        <f>IF(ISNUMBER('Vstupy Hybridů'!N37),'Vstupy Hybridů'!N37,"")</f>
        <v/>
      </c>
      <c r="AD37" s="77" t="str">
        <f>IF(AND(ISNUMBER(K37),ISNUMBER('Vstupy Hybridů'!O37),ISNUMBER(J37)),K37*('Vstupy Hybridů'!O37/100)*100/J37,"")</f>
        <v/>
      </c>
      <c r="AE37" s="77" t="str">
        <f t="shared" si="34"/>
        <v/>
      </c>
      <c r="AF37" s="77" t="str">
        <f>IF(AND(ISNUMBER(AH37),ISNUMBER('Vstupy pro NEL'!$K$16)),('Vstupy pro NEL'!$K$16-AH37),"")</f>
        <v/>
      </c>
      <c r="AG37" s="77" t="str">
        <f t="shared" si="18"/>
        <v/>
      </c>
      <c r="AH37" s="77" t="str">
        <f t="shared" si="19"/>
        <v/>
      </c>
      <c r="AI37" s="77" t="str">
        <f t="shared" si="20"/>
        <v/>
      </c>
      <c r="AJ37" s="77" t="str">
        <f t="shared" si="21"/>
        <v/>
      </c>
      <c r="AK37" s="77" t="str">
        <f t="shared" si="22"/>
        <v/>
      </c>
      <c r="AL37" s="77" t="str">
        <f t="shared" si="23"/>
        <v/>
      </c>
      <c r="AM37" s="77" t="str">
        <f t="shared" si="24"/>
        <v/>
      </c>
      <c r="AN37" s="77" t="str">
        <f>IF(AND(ISNUMBER(AH37),ISNUMBER(AL37),ISNUMBER(AF37)),'Vstupy pro NEL'!$G$34*('Vstupy pro NEL'!$L$7+'Vstupy pro NEL'!$L$10+AH37*AL37/100+AF37*'Vstupy pro NEL'!$G$16),"")</f>
        <v/>
      </c>
      <c r="AO37" s="77" t="str">
        <f>IF(AND(ISNUMBER(AH37),ISNUMBER(AF37)),'Vstupy pro NEL'!$G$34*('Vstupy pro NEL'!$L$7+'Vstupy pro NEL'!$L$10+AH37*'Vstupy pro NEL'!$G$13+AF37*'Vstupy pro NEL'!$G$16),"")</f>
        <v/>
      </c>
      <c r="AP37" s="77" t="str">
        <f>IF(AND(ISNUMBER('Vstupy pro NEL'!$E$40),ISNUMBER(AN37)),AN37*(0.463+0.24*AN37/'Vstupy pro NEL'!$E$40),"")</f>
        <v/>
      </c>
      <c r="AQ37" s="77" t="str">
        <f>IF(AND(ISNUMBER('Vstupy pro NEL'!$E$40),ISNUMBER(AO37)),AO37*(0.463+0.24*AO37/'Vstupy pro NEL'!$E$40),"")</f>
        <v/>
      </c>
      <c r="AR37" s="77" t="str">
        <f>IF(AND(ISNUMBER('Vstupy pro NEL'!$E$7),ISNUMBER('Vstupy pro NEL'!$E$10),ISNUMBER(AG37),ISNUMBER(AI37),ISNUMBER('Vstupy pro NEL'!$E$19)),(15.27*'Vstupy pro NEL'!$E$7/10+28.38*'Vstupy pro NEL'!$E$10/10+1.12*AG37+4.54*AI37)*(100-'Vstupy pro NEL'!$E$19/10)/100,"")</f>
        <v/>
      </c>
      <c r="AS37" s="79" t="str">
        <f t="shared" si="13"/>
        <v/>
      </c>
      <c r="AT37" s="79" t="str">
        <f t="shared" si="35"/>
        <v/>
      </c>
    </row>
    <row r="38" spans="1:46" x14ac:dyDescent="0.2">
      <c r="A38" s="191"/>
      <c r="B38" s="74">
        <f>'Vstupy Hybridů'!B38</f>
        <v>3</v>
      </c>
      <c r="C38" s="75">
        <f>'Vstupy Hybridů'!C38</f>
        <v>0</v>
      </c>
      <c r="D38" s="76" t="str">
        <f>IF(ISBLANK('Vstupy Hybridů'!D38),"",'Vstupy Hybridů'!D38)</f>
        <v/>
      </c>
      <c r="E38" s="76" t="str">
        <f>IF(ISBLANK('Vstupy Hybridů'!E38),"",'Vstupy Hybridů'!E38)</f>
        <v/>
      </c>
      <c r="F38" s="76" t="str">
        <f>IF(ISBLANK('Vstupy Hybridů'!F38),"",'Vstupy Hybridů'!F38)</f>
        <v/>
      </c>
      <c r="G38" s="77" t="str">
        <f>IF(ISBLANK('Vstupy Hybridů'!G38),"",'Vstupy Hybridů'!G38)</f>
        <v/>
      </c>
      <c r="H38" s="77" t="str">
        <f>IF(ISBLANK('Vstupy Hybridů'!H38),"",'Vstupy Hybridů'!H38)</f>
        <v/>
      </c>
      <c r="I38" s="77" t="str">
        <f>IF(ISBLANK('Vstupy Hybridů'!I38),"",'Vstupy Hybridů'!I38)</f>
        <v/>
      </c>
      <c r="J38" s="78" t="str">
        <f t="shared" si="25"/>
        <v/>
      </c>
      <c r="K38" s="78" t="str">
        <f t="shared" si="26"/>
        <v/>
      </c>
      <c r="L38" s="78" t="str">
        <f t="shared" si="27"/>
        <v/>
      </c>
      <c r="M38" s="78" t="str">
        <f t="shared" si="28"/>
        <v/>
      </c>
      <c r="N38" s="78" t="str">
        <f t="shared" si="29"/>
        <v/>
      </c>
      <c r="O38" s="78" t="str">
        <f t="shared" ref="O38:O65" si="36">IF(AND(ISNUMBER(L38),ISNUMBER(Y38)),L38*Y38*0.01,"")</f>
        <v/>
      </c>
      <c r="P38" s="78" t="str">
        <f t="shared" si="30"/>
        <v/>
      </c>
      <c r="Q38" s="78" t="str">
        <f t="shared" si="31"/>
        <v/>
      </c>
      <c r="R38" s="78" t="str">
        <f t="shared" ref="R38:R65" si="37">IF(AND(ISNUMBER(L38),ISNUMBER(Z38)),L38*Z38*0.01,"")</f>
        <v/>
      </c>
      <c r="S38" s="78" t="str">
        <f t="shared" si="32"/>
        <v/>
      </c>
      <c r="T38" s="78" t="str">
        <f t="shared" si="33"/>
        <v/>
      </c>
      <c r="U38" s="78" t="str">
        <f t="shared" ref="U38:U65" si="38">IF(AND(ISNUMBER(L38),ISNUMBER(AA38)),L38*AA38*0.01,"")</f>
        <v/>
      </c>
      <c r="V38" s="77" t="str">
        <f t="shared" si="15"/>
        <v/>
      </c>
      <c r="W38" s="77" t="str">
        <f t="shared" si="16"/>
        <v/>
      </c>
      <c r="X38" s="77" t="str">
        <f t="shared" si="17"/>
        <v/>
      </c>
      <c r="Y38" s="77" t="str">
        <f>IF(ISNUMBER('Vstupy Hybridů'!J38),'Vstupy Hybridů'!J38,"")</f>
        <v/>
      </c>
      <c r="Z38" s="77" t="str">
        <f>IF(ISNUMBER('Vstupy Hybridů'!K38),'Vstupy Hybridů'!K38,"")</f>
        <v/>
      </c>
      <c r="AA38" s="77" t="str">
        <f>IF(ISNUMBER('Vstupy Hybridů'!L38),'Vstupy Hybridů'!L38,"")</f>
        <v/>
      </c>
      <c r="AB38" s="77" t="str">
        <f>IF(ISNUMBER('Vstupy Hybridů'!M38),'Vstupy Hybridů'!M38,"")</f>
        <v/>
      </c>
      <c r="AC38" s="77" t="str">
        <f>IF(ISNUMBER('Vstupy Hybridů'!N38),'Vstupy Hybridů'!N38,"")</f>
        <v/>
      </c>
      <c r="AD38" s="77" t="str">
        <f>IF(AND(ISNUMBER(K38),ISNUMBER('Vstupy Hybridů'!O38),ISNUMBER(J38)),K38*('Vstupy Hybridů'!O38/100)*100/J38,"")</f>
        <v/>
      </c>
      <c r="AE38" s="77" t="str">
        <f t="shared" si="34"/>
        <v/>
      </c>
      <c r="AF38" s="77" t="str">
        <f>IF(AND(ISNUMBER(AH38),ISNUMBER('Vstupy pro NEL'!$K$16)),('Vstupy pro NEL'!$K$16-AH38),"")</f>
        <v/>
      </c>
      <c r="AG38" s="77" t="str">
        <f t="shared" si="18"/>
        <v/>
      </c>
      <c r="AH38" s="77" t="str">
        <f t="shared" si="19"/>
        <v/>
      </c>
      <c r="AI38" s="77" t="str">
        <f t="shared" si="20"/>
        <v/>
      </c>
      <c r="AJ38" s="77" t="str">
        <f t="shared" si="21"/>
        <v/>
      </c>
      <c r="AK38" s="77" t="str">
        <f t="shared" si="22"/>
        <v/>
      </c>
      <c r="AL38" s="77" t="str">
        <f t="shared" si="23"/>
        <v/>
      </c>
      <c r="AM38" s="77" t="str">
        <f t="shared" si="24"/>
        <v/>
      </c>
      <c r="AN38" s="77" t="str">
        <f>IF(AND(ISNUMBER(AH38),ISNUMBER(AL38),ISNUMBER(AF38)),'Vstupy pro NEL'!$G$34*('Vstupy pro NEL'!$L$7+'Vstupy pro NEL'!$L$10+AH38*AL38/100+AF38*'Vstupy pro NEL'!$G$16),"")</f>
        <v/>
      </c>
      <c r="AO38" s="77" t="str">
        <f>IF(AND(ISNUMBER(AH38),ISNUMBER(AF38)),'Vstupy pro NEL'!$G$34*('Vstupy pro NEL'!$L$7+'Vstupy pro NEL'!$L$10+AH38*'Vstupy pro NEL'!$G$13+AF38*'Vstupy pro NEL'!$G$16),"")</f>
        <v/>
      </c>
      <c r="AP38" s="77" t="str">
        <f>IF(AND(ISNUMBER('Vstupy pro NEL'!$E$40),ISNUMBER(AN38)),AN38*(0.463+0.24*AN38/'Vstupy pro NEL'!$E$40),"")</f>
        <v/>
      </c>
      <c r="AQ38" s="77" t="str">
        <f>IF(AND(ISNUMBER('Vstupy pro NEL'!$E$40),ISNUMBER(AO38)),AO38*(0.463+0.24*AO38/'Vstupy pro NEL'!$E$40),"")</f>
        <v/>
      </c>
      <c r="AR38" s="77" t="str">
        <f>IF(AND(ISNUMBER('Vstupy pro NEL'!$E$7),ISNUMBER('Vstupy pro NEL'!$E$10),ISNUMBER(AG38),ISNUMBER(AI38),ISNUMBER('Vstupy pro NEL'!$E$19)),(15.27*'Vstupy pro NEL'!$E$7/10+28.38*'Vstupy pro NEL'!$E$10/10+1.12*AG38+4.54*AI38)*(100-'Vstupy pro NEL'!$E$19/10)/100,"")</f>
        <v/>
      </c>
      <c r="AS38" s="79" t="str">
        <f t="shared" ref="AS38:AS65" si="39">IF(AND(ISNUMBER(AP38),ISNUMBER(V38)),AP38*V38/3.17,"")</f>
        <v/>
      </c>
      <c r="AT38" s="79" t="str">
        <f t="shared" si="35"/>
        <v/>
      </c>
    </row>
    <row r="39" spans="1:46" x14ac:dyDescent="0.2">
      <c r="A39" s="191" t="str">
        <f>'Vstupy Hybridů'!A39</f>
        <v>H12</v>
      </c>
      <c r="B39" s="74">
        <f>'Vstupy Hybridů'!B39</f>
        <v>1</v>
      </c>
      <c r="C39" s="75">
        <f>'Vstupy Hybridů'!C39</f>
        <v>0</v>
      </c>
      <c r="D39" s="76" t="str">
        <f>IF(ISBLANK('Vstupy Hybridů'!D39),"",'Vstupy Hybridů'!D39)</f>
        <v/>
      </c>
      <c r="E39" s="76" t="str">
        <f>IF(ISBLANK('Vstupy Hybridů'!E39),"",'Vstupy Hybridů'!E39)</f>
        <v/>
      </c>
      <c r="F39" s="76" t="str">
        <f>IF(ISBLANK('Vstupy Hybridů'!F39),"",'Vstupy Hybridů'!F39)</f>
        <v/>
      </c>
      <c r="G39" s="77" t="str">
        <f>IF(ISBLANK('Vstupy Hybridů'!G39),"",'Vstupy Hybridů'!G39)</f>
        <v/>
      </c>
      <c r="H39" s="77" t="str">
        <f>IF(ISBLANK('Vstupy Hybridů'!H39),"",'Vstupy Hybridů'!H39)</f>
        <v/>
      </c>
      <c r="I39" s="77" t="str">
        <f>IF(ISBLANK('Vstupy Hybridů'!I39),"",'Vstupy Hybridů'!I39)</f>
        <v/>
      </c>
      <c r="J39" s="78" t="str">
        <f t="shared" si="25"/>
        <v/>
      </c>
      <c r="K39" s="78" t="str">
        <f t="shared" si="26"/>
        <v/>
      </c>
      <c r="L39" s="78" t="str">
        <f t="shared" si="27"/>
        <v/>
      </c>
      <c r="M39" s="78" t="str">
        <f t="shared" si="28"/>
        <v/>
      </c>
      <c r="N39" s="78" t="str">
        <f t="shared" si="29"/>
        <v/>
      </c>
      <c r="O39" s="78" t="str">
        <f t="shared" si="36"/>
        <v/>
      </c>
      <c r="P39" s="78" t="str">
        <f t="shared" si="30"/>
        <v/>
      </c>
      <c r="Q39" s="78" t="str">
        <f t="shared" si="31"/>
        <v/>
      </c>
      <c r="R39" s="78" t="str">
        <f t="shared" si="37"/>
        <v/>
      </c>
      <c r="S39" s="78" t="str">
        <f t="shared" si="32"/>
        <v/>
      </c>
      <c r="T39" s="78" t="str">
        <f t="shared" si="33"/>
        <v/>
      </c>
      <c r="U39" s="78" t="str">
        <f t="shared" si="38"/>
        <v/>
      </c>
      <c r="V39" s="77" t="str">
        <f t="shared" si="15"/>
        <v/>
      </c>
      <c r="W39" s="77" t="str">
        <f t="shared" si="16"/>
        <v/>
      </c>
      <c r="X39" s="77" t="str">
        <f t="shared" si="17"/>
        <v/>
      </c>
      <c r="Y39" s="77" t="str">
        <f>IF(ISNUMBER('Vstupy Hybridů'!J39),'Vstupy Hybridů'!J39,"")</f>
        <v/>
      </c>
      <c r="Z39" s="77" t="str">
        <f>IF(ISNUMBER('Vstupy Hybridů'!K39),'Vstupy Hybridů'!K39,"")</f>
        <v/>
      </c>
      <c r="AA39" s="77" t="str">
        <f>IF(ISNUMBER('Vstupy Hybridů'!L39),'Vstupy Hybridů'!L39,"")</f>
        <v/>
      </c>
      <c r="AB39" s="77" t="str">
        <f>IF(ISNUMBER('Vstupy Hybridů'!M39),'Vstupy Hybridů'!M39,"")</f>
        <v/>
      </c>
      <c r="AC39" s="77" t="str">
        <f>IF(ISNUMBER('Vstupy Hybridů'!N39),'Vstupy Hybridů'!N39,"")</f>
        <v/>
      </c>
      <c r="AD39" s="77" t="str">
        <f>IF(AND(ISNUMBER(K39),ISNUMBER('Vstupy Hybridů'!O39),ISNUMBER(J39)),K39*('Vstupy Hybridů'!O39/100)*100/J39,"")</f>
        <v/>
      </c>
      <c r="AE39" s="77" t="str">
        <f t="shared" si="34"/>
        <v/>
      </c>
      <c r="AF39" s="77" t="str">
        <f>IF(AND(ISNUMBER(AH39),ISNUMBER('Vstupy pro NEL'!$K$16)),('Vstupy pro NEL'!$K$16-AH39),"")</f>
        <v/>
      </c>
      <c r="AG39" s="77" t="str">
        <f t="shared" si="18"/>
        <v/>
      </c>
      <c r="AH39" s="77" t="str">
        <f t="shared" si="19"/>
        <v/>
      </c>
      <c r="AI39" s="77" t="str">
        <f t="shared" si="20"/>
        <v/>
      </c>
      <c r="AJ39" s="77" t="str">
        <f t="shared" si="21"/>
        <v/>
      </c>
      <c r="AK39" s="77" t="str">
        <f t="shared" si="22"/>
        <v/>
      </c>
      <c r="AL39" s="77" t="str">
        <f t="shared" si="23"/>
        <v/>
      </c>
      <c r="AM39" s="77" t="str">
        <f t="shared" si="24"/>
        <v/>
      </c>
      <c r="AN39" s="77" t="str">
        <f>IF(AND(ISNUMBER(AH39),ISNUMBER(AL39),ISNUMBER(AF39)),'Vstupy pro NEL'!$G$34*('Vstupy pro NEL'!$L$7+'Vstupy pro NEL'!$L$10+AH39*AL39/100+AF39*'Vstupy pro NEL'!$G$16),"")</f>
        <v/>
      </c>
      <c r="AO39" s="77" t="str">
        <f>IF(AND(ISNUMBER(AH39),ISNUMBER(AF39)),'Vstupy pro NEL'!$G$34*('Vstupy pro NEL'!$L$7+'Vstupy pro NEL'!$L$10+AH39*'Vstupy pro NEL'!$G$13+AF39*'Vstupy pro NEL'!$G$16),"")</f>
        <v/>
      </c>
      <c r="AP39" s="77" t="str">
        <f>IF(AND(ISNUMBER('Vstupy pro NEL'!$E$40),ISNUMBER(AN39)),AN39*(0.463+0.24*AN39/'Vstupy pro NEL'!$E$40),"")</f>
        <v/>
      </c>
      <c r="AQ39" s="77" t="str">
        <f>IF(AND(ISNUMBER('Vstupy pro NEL'!$E$40),ISNUMBER(AO39)),AO39*(0.463+0.24*AO39/'Vstupy pro NEL'!$E$40),"")</f>
        <v/>
      </c>
      <c r="AR39" s="77" t="str">
        <f>IF(AND(ISNUMBER('Vstupy pro NEL'!$E$7),ISNUMBER('Vstupy pro NEL'!$E$10),ISNUMBER(AG39),ISNUMBER(AI39),ISNUMBER('Vstupy pro NEL'!$E$19)),(15.27*'Vstupy pro NEL'!$E$7/10+28.38*'Vstupy pro NEL'!$E$10/10+1.12*AG39+4.54*AI39)*(100-'Vstupy pro NEL'!$E$19/10)/100,"")</f>
        <v/>
      </c>
      <c r="AS39" s="79" t="str">
        <f t="shared" si="39"/>
        <v/>
      </c>
      <c r="AT39" s="79" t="str">
        <f t="shared" si="35"/>
        <v/>
      </c>
    </row>
    <row r="40" spans="1:46" x14ac:dyDescent="0.2">
      <c r="A40" s="191"/>
      <c r="B40" s="74">
        <f>'Vstupy Hybridů'!B40</f>
        <v>2</v>
      </c>
      <c r="C40" s="75">
        <f>'Vstupy Hybridů'!C40</f>
        <v>0</v>
      </c>
      <c r="D40" s="76" t="str">
        <f>IF(ISBLANK('Vstupy Hybridů'!D40),"",'Vstupy Hybridů'!D40)</f>
        <v/>
      </c>
      <c r="E40" s="76" t="str">
        <f>IF(ISBLANK('Vstupy Hybridů'!E40),"",'Vstupy Hybridů'!E40)</f>
        <v/>
      </c>
      <c r="F40" s="76" t="str">
        <f>IF(ISBLANK('Vstupy Hybridů'!F40),"",'Vstupy Hybridů'!F40)</f>
        <v/>
      </c>
      <c r="G40" s="77" t="str">
        <f>IF(ISBLANK('Vstupy Hybridů'!G40),"",'Vstupy Hybridů'!G40)</f>
        <v/>
      </c>
      <c r="H40" s="77" t="str">
        <f>IF(ISBLANK('Vstupy Hybridů'!H40),"",'Vstupy Hybridů'!H40)</f>
        <v/>
      </c>
      <c r="I40" s="77" t="str">
        <f>IF(ISBLANK('Vstupy Hybridů'!I40),"",'Vstupy Hybridů'!I40)</f>
        <v/>
      </c>
      <c r="J40" s="78" t="str">
        <f t="shared" si="25"/>
        <v/>
      </c>
      <c r="K40" s="78" t="str">
        <f t="shared" si="26"/>
        <v/>
      </c>
      <c r="L40" s="78" t="str">
        <f t="shared" si="27"/>
        <v/>
      </c>
      <c r="M40" s="78" t="str">
        <f t="shared" si="28"/>
        <v/>
      </c>
      <c r="N40" s="78" t="str">
        <f t="shared" si="29"/>
        <v/>
      </c>
      <c r="O40" s="78" t="str">
        <f t="shared" si="36"/>
        <v/>
      </c>
      <c r="P40" s="78" t="str">
        <f t="shared" si="30"/>
        <v/>
      </c>
      <c r="Q40" s="78" t="str">
        <f t="shared" si="31"/>
        <v/>
      </c>
      <c r="R40" s="78" t="str">
        <f t="shared" si="37"/>
        <v/>
      </c>
      <c r="S40" s="78" t="str">
        <f t="shared" si="32"/>
        <v/>
      </c>
      <c r="T40" s="78" t="str">
        <f t="shared" si="33"/>
        <v/>
      </c>
      <c r="U40" s="78" t="str">
        <f t="shared" si="38"/>
        <v/>
      </c>
      <c r="V40" s="77" t="str">
        <f t="shared" si="15"/>
        <v/>
      </c>
      <c r="W40" s="77" t="str">
        <f t="shared" si="16"/>
        <v/>
      </c>
      <c r="X40" s="77" t="str">
        <f t="shared" si="17"/>
        <v/>
      </c>
      <c r="Y40" s="77" t="str">
        <f>IF(ISNUMBER('Vstupy Hybridů'!J40),'Vstupy Hybridů'!J40,"")</f>
        <v/>
      </c>
      <c r="Z40" s="77" t="str">
        <f>IF(ISNUMBER('Vstupy Hybridů'!K40),'Vstupy Hybridů'!K40,"")</f>
        <v/>
      </c>
      <c r="AA40" s="77" t="str">
        <f>IF(ISNUMBER('Vstupy Hybridů'!L40),'Vstupy Hybridů'!L40,"")</f>
        <v/>
      </c>
      <c r="AB40" s="77" t="str">
        <f>IF(ISNUMBER('Vstupy Hybridů'!M40),'Vstupy Hybridů'!M40,"")</f>
        <v/>
      </c>
      <c r="AC40" s="77" t="str">
        <f>IF(ISNUMBER('Vstupy Hybridů'!N40),'Vstupy Hybridů'!N40,"")</f>
        <v/>
      </c>
      <c r="AD40" s="77" t="str">
        <f>IF(AND(ISNUMBER(K40),ISNUMBER('Vstupy Hybridů'!O40),ISNUMBER(J40)),K40*('Vstupy Hybridů'!O40/100)*100/J40,"")</f>
        <v/>
      </c>
      <c r="AE40" s="77" t="str">
        <f t="shared" si="34"/>
        <v/>
      </c>
      <c r="AF40" s="77" t="str">
        <f>IF(AND(ISNUMBER(AH40),ISNUMBER('Vstupy pro NEL'!$K$16)),('Vstupy pro NEL'!$K$16-AH40),"")</f>
        <v/>
      </c>
      <c r="AG40" s="77" t="str">
        <f t="shared" si="18"/>
        <v/>
      </c>
      <c r="AH40" s="77" t="str">
        <f t="shared" si="19"/>
        <v/>
      </c>
      <c r="AI40" s="77" t="str">
        <f t="shared" si="20"/>
        <v/>
      </c>
      <c r="AJ40" s="77" t="str">
        <f t="shared" si="21"/>
        <v/>
      </c>
      <c r="AK40" s="77" t="str">
        <f t="shared" si="22"/>
        <v/>
      </c>
      <c r="AL40" s="77" t="str">
        <f t="shared" si="23"/>
        <v/>
      </c>
      <c r="AM40" s="77" t="str">
        <f t="shared" si="24"/>
        <v/>
      </c>
      <c r="AN40" s="77" t="str">
        <f>IF(AND(ISNUMBER(AH40),ISNUMBER(AL40),ISNUMBER(AF40)),'Vstupy pro NEL'!$G$34*('Vstupy pro NEL'!$L$7+'Vstupy pro NEL'!$L$10+AH40*AL40/100+AF40*'Vstupy pro NEL'!$G$16),"")</f>
        <v/>
      </c>
      <c r="AO40" s="77" t="str">
        <f>IF(AND(ISNUMBER(AH40),ISNUMBER(AF40)),'Vstupy pro NEL'!$G$34*('Vstupy pro NEL'!$L$7+'Vstupy pro NEL'!$L$10+AH40*'Vstupy pro NEL'!$G$13+AF40*'Vstupy pro NEL'!$G$16),"")</f>
        <v/>
      </c>
      <c r="AP40" s="77" t="str">
        <f>IF(AND(ISNUMBER('Vstupy pro NEL'!$E$40),ISNUMBER(AN40)),AN40*(0.463+0.24*AN40/'Vstupy pro NEL'!$E$40),"")</f>
        <v/>
      </c>
      <c r="AQ40" s="77" t="str">
        <f>IF(AND(ISNUMBER('Vstupy pro NEL'!$E$40),ISNUMBER(AO40)),AO40*(0.463+0.24*AO40/'Vstupy pro NEL'!$E$40),"")</f>
        <v/>
      </c>
      <c r="AR40" s="77" t="str">
        <f>IF(AND(ISNUMBER('Vstupy pro NEL'!$E$7),ISNUMBER('Vstupy pro NEL'!$E$10),ISNUMBER(AG40),ISNUMBER(AI40),ISNUMBER('Vstupy pro NEL'!$E$19)),(15.27*'Vstupy pro NEL'!$E$7/10+28.38*'Vstupy pro NEL'!$E$10/10+1.12*AG40+4.54*AI40)*(100-'Vstupy pro NEL'!$E$19/10)/100,"")</f>
        <v/>
      </c>
      <c r="AS40" s="79" t="str">
        <f t="shared" si="39"/>
        <v/>
      </c>
      <c r="AT40" s="79" t="str">
        <f t="shared" si="35"/>
        <v/>
      </c>
    </row>
    <row r="41" spans="1:46" x14ac:dyDescent="0.2">
      <c r="A41" s="191"/>
      <c r="B41" s="74">
        <f>'Vstupy Hybridů'!B41</f>
        <v>3</v>
      </c>
      <c r="C41" s="75">
        <f>'Vstupy Hybridů'!C41</f>
        <v>0</v>
      </c>
      <c r="D41" s="76" t="str">
        <f>IF(ISBLANK('Vstupy Hybridů'!D41),"",'Vstupy Hybridů'!D41)</f>
        <v/>
      </c>
      <c r="E41" s="76" t="str">
        <f>IF(ISBLANK('Vstupy Hybridů'!E41),"",'Vstupy Hybridů'!E41)</f>
        <v/>
      </c>
      <c r="F41" s="76" t="str">
        <f>IF(ISBLANK('Vstupy Hybridů'!F41),"",'Vstupy Hybridů'!F41)</f>
        <v/>
      </c>
      <c r="G41" s="77" t="str">
        <f>IF(ISBLANK('Vstupy Hybridů'!G41),"",'Vstupy Hybridů'!G41)</f>
        <v/>
      </c>
      <c r="H41" s="77" t="str">
        <f>IF(ISBLANK('Vstupy Hybridů'!H41),"",'Vstupy Hybridů'!H41)</f>
        <v/>
      </c>
      <c r="I41" s="77" t="str">
        <f>IF(ISBLANK('Vstupy Hybridů'!I41),"",'Vstupy Hybridů'!I41)</f>
        <v/>
      </c>
      <c r="J41" s="78" t="str">
        <f t="shared" si="25"/>
        <v/>
      </c>
      <c r="K41" s="78" t="str">
        <f t="shared" si="26"/>
        <v/>
      </c>
      <c r="L41" s="78" t="str">
        <f t="shared" si="27"/>
        <v/>
      </c>
      <c r="M41" s="78" t="str">
        <f t="shared" si="28"/>
        <v/>
      </c>
      <c r="N41" s="78" t="str">
        <f t="shared" si="29"/>
        <v/>
      </c>
      <c r="O41" s="78" t="str">
        <f t="shared" si="36"/>
        <v/>
      </c>
      <c r="P41" s="78" t="str">
        <f t="shared" si="30"/>
        <v/>
      </c>
      <c r="Q41" s="78" t="str">
        <f t="shared" si="31"/>
        <v/>
      </c>
      <c r="R41" s="78" t="str">
        <f t="shared" si="37"/>
        <v/>
      </c>
      <c r="S41" s="78" t="str">
        <f t="shared" si="32"/>
        <v/>
      </c>
      <c r="T41" s="78" t="str">
        <f t="shared" si="33"/>
        <v/>
      </c>
      <c r="U41" s="78" t="str">
        <f t="shared" si="38"/>
        <v/>
      </c>
      <c r="V41" s="77" t="str">
        <f t="shared" si="15"/>
        <v/>
      </c>
      <c r="W41" s="77" t="str">
        <f t="shared" si="16"/>
        <v/>
      </c>
      <c r="X41" s="77" t="str">
        <f t="shared" si="17"/>
        <v/>
      </c>
      <c r="Y41" s="77" t="str">
        <f>IF(ISNUMBER('Vstupy Hybridů'!J41),'Vstupy Hybridů'!J41,"")</f>
        <v/>
      </c>
      <c r="Z41" s="77" t="str">
        <f>IF(ISNUMBER('Vstupy Hybridů'!K41),'Vstupy Hybridů'!K41,"")</f>
        <v/>
      </c>
      <c r="AA41" s="77" t="str">
        <f>IF(ISNUMBER('Vstupy Hybridů'!L41),'Vstupy Hybridů'!L41,"")</f>
        <v/>
      </c>
      <c r="AB41" s="77" t="str">
        <f>IF(ISNUMBER('Vstupy Hybridů'!M41),'Vstupy Hybridů'!M41,"")</f>
        <v/>
      </c>
      <c r="AC41" s="77" t="str">
        <f>IF(ISNUMBER('Vstupy Hybridů'!N41),'Vstupy Hybridů'!N41,"")</f>
        <v/>
      </c>
      <c r="AD41" s="77" t="str">
        <f>IF(AND(ISNUMBER(K41),ISNUMBER('Vstupy Hybridů'!O41),ISNUMBER(J41)),K41*('Vstupy Hybridů'!O41/100)*100/J41,"")</f>
        <v/>
      </c>
      <c r="AE41" s="77" t="str">
        <f t="shared" si="34"/>
        <v/>
      </c>
      <c r="AF41" s="77" t="str">
        <f>IF(AND(ISNUMBER(AH41),ISNUMBER('Vstupy pro NEL'!$K$16)),('Vstupy pro NEL'!$K$16-AH41),"")</f>
        <v/>
      </c>
      <c r="AG41" s="77" t="str">
        <f t="shared" si="18"/>
        <v/>
      </c>
      <c r="AH41" s="77" t="str">
        <f t="shared" si="19"/>
        <v/>
      </c>
      <c r="AI41" s="77" t="str">
        <f t="shared" si="20"/>
        <v/>
      </c>
      <c r="AJ41" s="77" t="str">
        <f t="shared" si="21"/>
        <v/>
      </c>
      <c r="AK41" s="77" t="str">
        <f t="shared" si="22"/>
        <v/>
      </c>
      <c r="AL41" s="77" t="str">
        <f t="shared" si="23"/>
        <v/>
      </c>
      <c r="AM41" s="77" t="str">
        <f t="shared" si="24"/>
        <v/>
      </c>
      <c r="AN41" s="77" t="str">
        <f>IF(AND(ISNUMBER(AH41),ISNUMBER(AL41),ISNUMBER(AF41)),'Vstupy pro NEL'!$G$34*('Vstupy pro NEL'!$L$7+'Vstupy pro NEL'!$L$10+AH41*AL41/100+AF41*'Vstupy pro NEL'!$G$16),"")</f>
        <v/>
      </c>
      <c r="AO41" s="77" t="str">
        <f>IF(AND(ISNUMBER(AH41),ISNUMBER(AF41)),'Vstupy pro NEL'!$G$34*('Vstupy pro NEL'!$L$7+'Vstupy pro NEL'!$L$10+AH41*'Vstupy pro NEL'!$G$13+AF41*'Vstupy pro NEL'!$G$16),"")</f>
        <v/>
      </c>
      <c r="AP41" s="77" t="str">
        <f>IF(AND(ISNUMBER('Vstupy pro NEL'!$E$40),ISNUMBER(AN41)),AN41*(0.463+0.24*AN41/'Vstupy pro NEL'!$E$40),"")</f>
        <v/>
      </c>
      <c r="AQ41" s="77" t="str">
        <f>IF(AND(ISNUMBER('Vstupy pro NEL'!$E$40),ISNUMBER(AO41)),AO41*(0.463+0.24*AO41/'Vstupy pro NEL'!$E$40),"")</f>
        <v/>
      </c>
      <c r="AR41" s="77" t="str">
        <f>IF(AND(ISNUMBER('Vstupy pro NEL'!$E$7),ISNUMBER('Vstupy pro NEL'!$E$10),ISNUMBER(AG41),ISNUMBER(AI41),ISNUMBER('Vstupy pro NEL'!$E$19)),(15.27*'Vstupy pro NEL'!$E$7/10+28.38*'Vstupy pro NEL'!$E$10/10+1.12*AG41+4.54*AI41)*(100-'Vstupy pro NEL'!$E$19/10)/100,"")</f>
        <v/>
      </c>
      <c r="AS41" s="79" t="str">
        <f t="shared" si="39"/>
        <v/>
      </c>
      <c r="AT41" s="79" t="str">
        <f t="shared" si="35"/>
        <v/>
      </c>
    </row>
    <row r="42" spans="1:46" x14ac:dyDescent="0.2">
      <c r="A42" s="191" t="str">
        <f>'Vstupy Hybridů'!A42</f>
        <v>H13</v>
      </c>
      <c r="B42" s="74">
        <f>'Vstupy Hybridů'!B42</f>
        <v>1</v>
      </c>
      <c r="C42" s="75">
        <f>'Vstupy Hybridů'!C42</f>
        <v>0</v>
      </c>
      <c r="D42" s="76" t="str">
        <f>IF(ISBLANK('Vstupy Hybridů'!D42),"",'Vstupy Hybridů'!D42)</f>
        <v/>
      </c>
      <c r="E42" s="76" t="str">
        <f>IF(ISBLANK('Vstupy Hybridů'!E42),"",'Vstupy Hybridů'!E42)</f>
        <v/>
      </c>
      <c r="F42" s="76" t="str">
        <f>IF(ISBLANK('Vstupy Hybridů'!F42),"",'Vstupy Hybridů'!F42)</f>
        <v/>
      </c>
      <c r="G42" s="77" t="str">
        <f>IF(ISBLANK('Vstupy Hybridů'!G42),"",'Vstupy Hybridů'!G42)</f>
        <v/>
      </c>
      <c r="H42" s="77" t="str">
        <f>IF(ISBLANK('Vstupy Hybridů'!H42),"",'Vstupy Hybridů'!H42)</f>
        <v/>
      </c>
      <c r="I42" s="77" t="str">
        <f>IF(ISBLANK('Vstupy Hybridů'!I42),"",'Vstupy Hybridů'!I42)</f>
        <v/>
      </c>
      <c r="J42" s="78" t="str">
        <f t="shared" si="25"/>
        <v/>
      </c>
      <c r="K42" s="78" t="str">
        <f t="shared" si="26"/>
        <v/>
      </c>
      <c r="L42" s="78" t="str">
        <f t="shared" si="27"/>
        <v/>
      </c>
      <c r="M42" s="78" t="str">
        <f t="shared" si="28"/>
        <v/>
      </c>
      <c r="N42" s="78" t="str">
        <f t="shared" si="29"/>
        <v/>
      </c>
      <c r="O42" s="78" t="str">
        <f t="shared" si="36"/>
        <v/>
      </c>
      <c r="P42" s="78" t="str">
        <f t="shared" si="30"/>
        <v/>
      </c>
      <c r="Q42" s="78" t="str">
        <f t="shared" si="31"/>
        <v/>
      </c>
      <c r="R42" s="78" t="str">
        <f t="shared" si="37"/>
        <v/>
      </c>
      <c r="S42" s="78" t="str">
        <f t="shared" si="32"/>
        <v/>
      </c>
      <c r="T42" s="78" t="str">
        <f t="shared" si="33"/>
        <v/>
      </c>
      <c r="U42" s="78" t="str">
        <f t="shared" si="38"/>
        <v/>
      </c>
      <c r="V42" s="77" t="str">
        <f t="shared" si="15"/>
        <v/>
      </c>
      <c r="W42" s="77" t="str">
        <f t="shared" si="16"/>
        <v/>
      </c>
      <c r="X42" s="77" t="str">
        <f t="shared" si="17"/>
        <v/>
      </c>
      <c r="Y42" s="77" t="str">
        <f>IF(ISNUMBER('Vstupy Hybridů'!J42),'Vstupy Hybridů'!J42,"")</f>
        <v/>
      </c>
      <c r="Z42" s="77" t="str">
        <f>IF(ISNUMBER('Vstupy Hybridů'!K42),'Vstupy Hybridů'!K42,"")</f>
        <v/>
      </c>
      <c r="AA42" s="77" t="str">
        <f>IF(ISNUMBER('Vstupy Hybridů'!L42),'Vstupy Hybridů'!L42,"")</f>
        <v/>
      </c>
      <c r="AB42" s="77" t="str">
        <f>IF(ISNUMBER('Vstupy Hybridů'!M42),'Vstupy Hybridů'!M42,"")</f>
        <v/>
      </c>
      <c r="AC42" s="77" t="str">
        <f>IF(ISNUMBER('Vstupy Hybridů'!N42),'Vstupy Hybridů'!N42,"")</f>
        <v/>
      </c>
      <c r="AD42" s="77" t="str">
        <f>IF(AND(ISNUMBER(K42),ISNUMBER('Vstupy Hybridů'!O42),ISNUMBER(J42)),K42*('Vstupy Hybridů'!O42/100)*100/J42,"")</f>
        <v/>
      </c>
      <c r="AE42" s="77" t="str">
        <f t="shared" si="34"/>
        <v/>
      </c>
      <c r="AF42" s="77" t="str">
        <f>IF(AND(ISNUMBER(AH42),ISNUMBER('Vstupy pro NEL'!$K$16)),('Vstupy pro NEL'!$K$16-AH42),"")</f>
        <v/>
      </c>
      <c r="AG42" s="77" t="str">
        <f t="shared" si="18"/>
        <v/>
      </c>
      <c r="AH42" s="77" t="str">
        <f t="shared" si="19"/>
        <v/>
      </c>
      <c r="AI42" s="77" t="str">
        <f t="shared" si="20"/>
        <v/>
      </c>
      <c r="AJ42" s="77" t="str">
        <f t="shared" si="21"/>
        <v/>
      </c>
      <c r="AK42" s="77" t="str">
        <f t="shared" si="22"/>
        <v/>
      </c>
      <c r="AL42" s="77" t="str">
        <f t="shared" si="23"/>
        <v/>
      </c>
      <c r="AM42" s="77" t="str">
        <f t="shared" si="24"/>
        <v/>
      </c>
      <c r="AN42" s="77" t="str">
        <f>IF(AND(ISNUMBER(AH42),ISNUMBER(AL42),ISNUMBER(AF42)),'Vstupy pro NEL'!$G$34*('Vstupy pro NEL'!$L$7+'Vstupy pro NEL'!$L$10+AH42*AL42/100+AF42*'Vstupy pro NEL'!$G$16),"")</f>
        <v/>
      </c>
      <c r="AO42" s="77" t="str">
        <f>IF(AND(ISNUMBER(AH42),ISNUMBER(AF42)),'Vstupy pro NEL'!$G$34*('Vstupy pro NEL'!$L$7+'Vstupy pro NEL'!$L$10+AH42*'Vstupy pro NEL'!$G$13+AF42*'Vstupy pro NEL'!$G$16),"")</f>
        <v/>
      </c>
      <c r="AP42" s="77" t="str">
        <f>IF(AND(ISNUMBER('Vstupy pro NEL'!$E$40),ISNUMBER(AN42)),AN42*(0.463+0.24*AN42/'Vstupy pro NEL'!$E$40),"")</f>
        <v/>
      </c>
      <c r="AQ42" s="77" t="str">
        <f>IF(AND(ISNUMBER('Vstupy pro NEL'!$E$40),ISNUMBER(AO42)),AO42*(0.463+0.24*AO42/'Vstupy pro NEL'!$E$40),"")</f>
        <v/>
      </c>
      <c r="AR42" s="77" t="str">
        <f>IF(AND(ISNUMBER('Vstupy pro NEL'!$E$7),ISNUMBER('Vstupy pro NEL'!$E$10),ISNUMBER(AG42),ISNUMBER(AI42),ISNUMBER('Vstupy pro NEL'!$E$19)),(15.27*'Vstupy pro NEL'!$E$7/10+28.38*'Vstupy pro NEL'!$E$10/10+1.12*AG42+4.54*AI42)*(100-'Vstupy pro NEL'!$E$19/10)/100,"")</f>
        <v/>
      </c>
      <c r="AS42" s="79" t="str">
        <f t="shared" si="39"/>
        <v/>
      </c>
      <c r="AT42" s="79" t="str">
        <f t="shared" si="35"/>
        <v/>
      </c>
    </row>
    <row r="43" spans="1:46" x14ac:dyDescent="0.2">
      <c r="A43" s="191"/>
      <c r="B43" s="74">
        <f>'Vstupy Hybridů'!B43</f>
        <v>2</v>
      </c>
      <c r="C43" s="75">
        <f>'Vstupy Hybridů'!C43</f>
        <v>0</v>
      </c>
      <c r="D43" s="76" t="str">
        <f>IF(ISBLANK('Vstupy Hybridů'!D43),"",'Vstupy Hybridů'!D43)</f>
        <v/>
      </c>
      <c r="E43" s="76" t="str">
        <f>IF(ISBLANK('Vstupy Hybridů'!E43),"",'Vstupy Hybridů'!E43)</f>
        <v/>
      </c>
      <c r="F43" s="76" t="str">
        <f>IF(ISBLANK('Vstupy Hybridů'!F43),"",'Vstupy Hybridů'!F43)</f>
        <v/>
      </c>
      <c r="G43" s="77" t="str">
        <f>IF(ISBLANK('Vstupy Hybridů'!G43),"",'Vstupy Hybridů'!G43)</f>
        <v/>
      </c>
      <c r="H43" s="77" t="str">
        <f>IF(ISBLANK('Vstupy Hybridů'!H43),"",'Vstupy Hybridů'!H43)</f>
        <v/>
      </c>
      <c r="I43" s="77" t="str">
        <f>IF(ISBLANK('Vstupy Hybridů'!I43),"",'Vstupy Hybridů'!I43)</f>
        <v/>
      </c>
      <c r="J43" s="78" t="str">
        <f t="shared" si="25"/>
        <v/>
      </c>
      <c r="K43" s="78" t="str">
        <f t="shared" si="26"/>
        <v/>
      </c>
      <c r="L43" s="78" t="str">
        <f t="shared" si="27"/>
        <v/>
      </c>
      <c r="M43" s="78" t="str">
        <f t="shared" si="28"/>
        <v/>
      </c>
      <c r="N43" s="78" t="str">
        <f t="shared" si="29"/>
        <v/>
      </c>
      <c r="O43" s="78" t="str">
        <f t="shared" si="36"/>
        <v/>
      </c>
      <c r="P43" s="78" t="str">
        <f t="shared" si="30"/>
        <v/>
      </c>
      <c r="Q43" s="78" t="str">
        <f t="shared" si="31"/>
        <v/>
      </c>
      <c r="R43" s="78" t="str">
        <f t="shared" si="37"/>
        <v/>
      </c>
      <c r="S43" s="78" t="str">
        <f t="shared" si="32"/>
        <v/>
      </c>
      <c r="T43" s="78" t="str">
        <f t="shared" si="33"/>
        <v/>
      </c>
      <c r="U43" s="78" t="str">
        <f t="shared" si="38"/>
        <v/>
      </c>
      <c r="V43" s="77" t="str">
        <f t="shared" si="15"/>
        <v/>
      </c>
      <c r="W43" s="77" t="str">
        <f t="shared" si="16"/>
        <v/>
      </c>
      <c r="X43" s="77" t="str">
        <f t="shared" si="17"/>
        <v/>
      </c>
      <c r="Y43" s="77" t="str">
        <f>IF(ISNUMBER('Vstupy Hybridů'!J43),'Vstupy Hybridů'!J43,"")</f>
        <v/>
      </c>
      <c r="Z43" s="77" t="str">
        <f>IF(ISNUMBER('Vstupy Hybridů'!K43),'Vstupy Hybridů'!K43,"")</f>
        <v/>
      </c>
      <c r="AA43" s="77" t="str">
        <f>IF(ISNUMBER('Vstupy Hybridů'!L43),'Vstupy Hybridů'!L43,"")</f>
        <v/>
      </c>
      <c r="AB43" s="77" t="str">
        <f>IF(ISNUMBER('Vstupy Hybridů'!M43),'Vstupy Hybridů'!M43,"")</f>
        <v/>
      </c>
      <c r="AC43" s="77" t="str">
        <f>IF(ISNUMBER('Vstupy Hybridů'!N43),'Vstupy Hybridů'!N43,"")</f>
        <v/>
      </c>
      <c r="AD43" s="77" t="str">
        <f>IF(AND(ISNUMBER(K43),ISNUMBER('Vstupy Hybridů'!O43),ISNUMBER(J43)),K43*('Vstupy Hybridů'!O43/100)*100/J43,"")</f>
        <v/>
      </c>
      <c r="AE43" s="77" t="str">
        <f t="shared" si="34"/>
        <v/>
      </c>
      <c r="AF43" s="77" t="str">
        <f>IF(AND(ISNUMBER(AH43),ISNUMBER('Vstupy pro NEL'!$K$16)),('Vstupy pro NEL'!$K$16-AH43),"")</f>
        <v/>
      </c>
      <c r="AG43" s="77" t="str">
        <f t="shared" si="18"/>
        <v/>
      </c>
      <c r="AH43" s="77" t="str">
        <f t="shared" si="19"/>
        <v/>
      </c>
      <c r="AI43" s="77" t="str">
        <f t="shared" si="20"/>
        <v/>
      </c>
      <c r="AJ43" s="77" t="str">
        <f t="shared" si="21"/>
        <v/>
      </c>
      <c r="AK43" s="77" t="str">
        <f t="shared" si="22"/>
        <v/>
      </c>
      <c r="AL43" s="77" t="str">
        <f t="shared" si="23"/>
        <v/>
      </c>
      <c r="AM43" s="77" t="str">
        <f t="shared" si="24"/>
        <v/>
      </c>
      <c r="AN43" s="77" t="str">
        <f>IF(AND(ISNUMBER(AH43),ISNUMBER(AL43),ISNUMBER(AF43)),'Vstupy pro NEL'!$G$34*('Vstupy pro NEL'!$L$7+'Vstupy pro NEL'!$L$10+AH43*AL43/100+AF43*'Vstupy pro NEL'!$G$16),"")</f>
        <v/>
      </c>
      <c r="AO43" s="77" t="str">
        <f>IF(AND(ISNUMBER(AH43),ISNUMBER(AF43)),'Vstupy pro NEL'!$G$34*('Vstupy pro NEL'!$L$7+'Vstupy pro NEL'!$L$10+AH43*'Vstupy pro NEL'!$G$13+AF43*'Vstupy pro NEL'!$G$16),"")</f>
        <v/>
      </c>
      <c r="AP43" s="77" t="str">
        <f>IF(AND(ISNUMBER('Vstupy pro NEL'!$E$40),ISNUMBER(AN43)),AN43*(0.463+0.24*AN43/'Vstupy pro NEL'!$E$40),"")</f>
        <v/>
      </c>
      <c r="AQ43" s="77" t="str">
        <f>IF(AND(ISNUMBER('Vstupy pro NEL'!$E$40),ISNUMBER(AO43)),AO43*(0.463+0.24*AO43/'Vstupy pro NEL'!$E$40),"")</f>
        <v/>
      </c>
      <c r="AR43" s="77" t="str">
        <f>IF(AND(ISNUMBER('Vstupy pro NEL'!$E$7),ISNUMBER('Vstupy pro NEL'!$E$10),ISNUMBER(AG43),ISNUMBER(AI43),ISNUMBER('Vstupy pro NEL'!$E$19)),(15.27*'Vstupy pro NEL'!$E$7/10+28.38*'Vstupy pro NEL'!$E$10/10+1.12*AG43+4.54*AI43)*(100-'Vstupy pro NEL'!$E$19/10)/100,"")</f>
        <v/>
      </c>
      <c r="AS43" s="79" t="str">
        <f t="shared" si="39"/>
        <v/>
      </c>
      <c r="AT43" s="79" t="str">
        <f t="shared" si="35"/>
        <v/>
      </c>
    </row>
    <row r="44" spans="1:46" x14ac:dyDescent="0.2">
      <c r="A44" s="191"/>
      <c r="B44" s="74">
        <f>'Vstupy Hybridů'!B44</f>
        <v>3</v>
      </c>
      <c r="C44" s="75">
        <f>'Vstupy Hybridů'!C44</f>
        <v>0</v>
      </c>
      <c r="D44" s="76" t="str">
        <f>IF(ISBLANK('Vstupy Hybridů'!D44),"",'Vstupy Hybridů'!D44)</f>
        <v/>
      </c>
      <c r="E44" s="76" t="str">
        <f>IF(ISBLANK('Vstupy Hybridů'!E44),"",'Vstupy Hybridů'!E44)</f>
        <v/>
      </c>
      <c r="F44" s="76" t="str">
        <f>IF(ISBLANK('Vstupy Hybridů'!F44),"",'Vstupy Hybridů'!F44)</f>
        <v/>
      </c>
      <c r="G44" s="77" t="str">
        <f>IF(ISBLANK('Vstupy Hybridů'!G44),"",'Vstupy Hybridů'!G44)</f>
        <v/>
      </c>
      <c r="H44" s="77" t="str">
        <f>IF(ISBLANK('Vstupy Hybridů'!H44),"",'Vstupy Hybridů'!H44)</f>
        <v/>
      </c>
      <c r="I44" s="77" t="str">
        <f>IF(ISBLANK('Vstupy Hybridů'!I44),"",'Vstupy Hybridů'!I44)</f>
        <v/>
      </c>
      <c r="J44" s="78" t="str">
        <f t="shared" si="25"/>
        <v/>
      </c>
      <c r="K44" s="78" t="str">
        <f t="shared" si="26"/>
        <v/>
      </c>
      <c r="L44" s="78" t="str">
        <f t="shared" si="27"/>
        <v/>
      </c>
      <c r="M44" s="78" t="str">
        <f t="shared" si="28"/>
        <v/>
      </c>
      <c r="N44" s="78" t="str">
        <f t="shared" si="29"/>
        <v/>
      </c>
      <c r="O44" s="78" t="str">
        <f t="shared" si="36"/>
        <v/>
      </c>
      <c r="P44" s="78" t="str">
        <f t="shared" si="30"/>
        <v/>
      </c>
      <c r="Q44" s="78" t="str">
        <f t="shared" si="31"/>
        <v/>
      </c>
      <c r="R44" s="78" t="str">
        <f t="shared" si="37"/>
        <v/>
      </c>
      <c r="S44" s="78" t="str">
        <f t="shared" si="32"/>
        <v/>
      </c>
      <c r="T44" s="78" t="str">
        <f t="shared" si="33"/>
        <v/>
      </c>
      <c r="U44" s="78" t="str">
        <f t="shared" si="38"/>
        <v/>
      </c>
      <c r="V44" s="77" t="str">
        <f t="shared" si="15"/>
        <v/>
      </c>
      <c r="W44" s="77" t="str">
        <f t="shared" si="16"/>
        <v/>
      </c>
      <c r="X44" s="77" t="str">
        <f t="shared" si="17"/>
        <v/>
      </c>
      <c r="Y44" s="77" t="str">
        <f>IF(ISNUMBER('Vstupy Hybridů'!J44),'Vstupy Hybridů'!J44,"")</f>
        <v/>
      </c>
      <c r="Z44" s="77" t="str">
        <f>IF(ISNUMBER('Vstupy Hybridů'!K44),'Vstupy Hybridů'!K44,"")</f>
        <v/>
      </c>
      <c r="AA44" s="77" t="str">
        <f>IF(ISNUMBER('Vstupy Hybridů'!L44),'Vstupy Hybridů'!L44,"")</f>
        <v/>
      </c>
      <c r="AB44" s="77" t="str">
        <f>IF(ISNUMBER('Vstupy Hybridů'!M44),'Vstupy Hybridů'!M44,"")</f>
        <v/>
      </c>
      <c r="AC44" s="77" t="str">
        <f>IF(ISNUMBER('Vstupy Hybridů'!N44),'Vstupy Hybridů'!N44,"")</f>
        <v/>
      </c>
      <c r="AD44" s="77" t="str">
        <f>IF(AND(ISNUMBER(K44),ISNUMBER('Vstupy Hybridů'!O44),ISNUMBER(J44)),K44*('Vstupy Hybridů'!O44/100)*100/J44,"")</f>
        <v/>
      </c>
      <c r="AE44" s="77" t="str">
        <f t="shared" si="34"/>
        <v/>
      </c>
      <c r="AF44" s="77" t="str">
        <f>IF(AND(ISNUMBER(AH44),ISNUMBER('Vstupy pro NEL'!$K$16)),('Vstupy pro NEL'!$K$16-AH44),"")</f>
        <v/>
      </c>
      <c r="AG44" s="77" t="str">
        <f t="shared" si="18"/>
        <v/>
      </c>
      <c r="AH44" s="77" t="str">
        <f t="shared" si="19"/>
        <v/>
      </c>
      <c r="AI44" s="77" t="str">
        <f t="shared" si="20"/>
        <v/>
      </c>
      <c r="AJ44" s="77" t="str">
        <f t="shared" si="21"/>
        <v/>
      </c>
      <c r="AK44" s="77" t="str">
        <f t="shared" si="22"/>
        <v/>
      </c>
      <c r="AL44" s="77" t="str">
        <f t="shared" si="23"/>
        <v/>
      </c>
      <c r="AM44" s="77" t="str">
        <f t="shared" si="24"/>
        <v/>
      </c>
      <c r="AN44" s="77" t="str">
        <f>IF(AND(ISNUMBER(AH44),ISNUMBER(AL44),ISNUMBER(AF44)),'Vstupy pro NEL'!$G$34*('Vstupy pro NEL'!$L$7+'Vstupy pro NEL'!$L$10+AH44*AL44/100+AF44*'Vstupy pro NEL'!$G$16),"")</f>
        <v/>
      </c>
      <c r="AO44" s="77" t="str">
        <f>IF(AND(ISNUMBER(AH44),ISNUMBER(AF44)),'Vstupy pro NEL'!$G$34*('Vstupy pro NEL'!$L$7+'Vstupy pro NEL'!$L$10+AH44*'Vstupy pro NEL'!$G$13+AF44*'Vstupy pro NEL'!$G$16),"")</f>
        <v/>
      </c>
      <c r="AP44" s="77" t="str">
        <f>IF(AND(ISNUMBER('Vstupy pro NEL'!$E$40),ISNUMBER(AN44)),AN44*(0.463+0.24*AN44/'Vstupy pro NEL'!$E$40),"")</f>
        <v/>
      </c>
      <c r="AQ44" s="77" t="str">
        <f>IF(AND(ISNUMBER('Vstupy pro NEL'!$E$40),ISNUMBER(AO44)),AO44*(0.463+0.24*AO44/'Vstupy pro NEL'!$E$40),"")</f>
        <v/>
      </c>
      <c r="AR44" s="77" t="str">
        <f>IF(AND(ISNUMBER('Vstupy pro NEL'!$E$7),ISNUMBER('Vstupy pro NEL'!$E$10),ISNUMBER(AG44),ISNUMBER(AI44),ISNUMBER('Vstupy pro NEL'!$E$19)),(15.27*'Vstupy pro NEL'!$E$7/10+28.38*'Vstupy pro NEL'!$E$10/10+1.12*AG44+4.54*AI44)*(100-'Vstupy pro NEL'!$E$19/10)/100,"")</f>
        <v/>
      </c>
      <c r="AS44" s="79" t="str">
        <f t="shared" si="39"/>
        <v/>
      </c>
      <c r="AT44" s="79" t="str">
        <f t="shared" si="35"/>
        <v/>
      </c>
    </row>
    <row r="45" spans="1:46" x14ac:dyDescent="0.2">
      <c r="A45" s="191" t="str">
        <f>'Vstupy Hybridů'!A45</f>
        <v>H14</v>
      </c>
      <c r="B45" s="74">
        <f>'Vstupy Hybridů'!B45</f>
        <v>1</v>
      </c>
      <c r="C45" s="75">
        <f>'Vstupy Hybridů'!C45</f>
        <v>0</v>
      </c>
      <c r="D45" s="76" t="str">
        <f>IF(ISBLANK('Vstupy Hybridů'!D45),"",'Vstupy Hybridů'!D45)</f>
        <v/>
      </c>
      <c r="E45" s="76" t="str">
        <f>IF(ISBLANK('Vstupy Hybridů'!E45),"",'Vstupy Hybridů'!E45)</f>
        <v/>
      </c>
      <c r="F45" s="76" t="str">
        <f>IF(ISBLANK('Vstupy Hybridů'!F45),"",'Vstupy Hybridů'!F45)</f>
        <v/>
      </c>
      <c r="G45" s="77" t="str">
        <f>IF(ISBLANK('Vstupy Hybridů'!G45),"",'Vstupy Hybridů'!G45)</f>
        <v/>
      </c>
      <c r="H45" s="77" t="str">
        <f>IF(ISBLANK('Vstupy Hybridů'!H45),"",'Vstupy Hybridů'!H45)</f>
        <v/>
      </c>
      <c r="I45" s="77" t="str">
        <f>IF(ISBLANK('Vstupy Hybridů'!I45),"",'Vstupy Hybridů'!I45)</f>
        <v/>
      </c>
      <c r="J45" s="78" t="str">
        <f t="shared" si="25"/>
        <v/>
      </c>
      <c r="K45" s="78" t="str">
        <f t="shared" si="26"/>
        <v/>
      </c>
      <c r="L45" s="78" t="str">
        <f t="shared" si="27"/>
        <v/>
      </c>
      <c r="M45" s="78" t="str">
        <f t="shared" si="28"/>
        <v/>
      </c>
      <c r="N45" s="78" t="str">
        <f t="shared" si="29"/>
        <v/>
      </c>
      <c r="O45" s="78" t="str">
        <f t="shared" si="36"/>
        <v/>
      </c>
      <c r="P45" s="78" t="str">
        <f t="shared" si="30"/>
        <v/>
      </c>
      <c r="Q45" s="78" t="str">
        <f t="shared" si="31"/>
        <v/>
      </c>
      <c r="R45" s="78" t="str">
        <f t="shared" si="37"/>
        <v/>
      </c>
      <c r="S45" s="78" t="str">
        <f t="shared" si="32"/>
        <v/>
      </c>
      <c r="T45" s="78" t="str">
        <f t="shared" si="33"/>
        <v/>
      </c>
      <c r="U45" s="78" t="str">
        <f t="shared" si="38"/>
        <v/>
      </c>
      <c r="V45" s="77" t="str">
        <f t="shared" si="15"/>
        <v/>
      </c>
      <c r="W45" s="77" t="str">
        <f t="shared" si="16"/>
        <v/>
      </c>
      <c r="X45" s="77" t="str">
        <f t="shared" si="17"/>
        <v/>
      </c>
      <c r="Y45" s="77" t="str">
        <f>IF(ISNUMBER('Vstupy Hybridů'!J45),'Vstupy Hybridů'!J45,"")</f>
        <v/>
      </c>
      <c r="Z45" s="77" t="str">
        <f>IF(ISNUMBER('Vstupy Hybridů'!K45),'Vstupy Hybridů'!K45,"")</f>
        <v/>
      </c>
      <c r="AA45" s="77" t="str">
        <f>IF(ISNUMBER('Vstupy Hybridů'!L45),'Vstupy Hybridů'!L45,"")</f>
        <v/>
      </c>
      <c r="AB45" s="77" t="str">
        <f>IF(ISNUMBER('Vstupy Hybridů'!M45),'Vstupy Hybridů'!M45,"")</f>
        <v/>
      </c>
      <c r="AC45" s="77" t="str">
        <f>IF(ISNUMBER('Vstupy Hybridů'!N45),'Vstupy Hybridů'!N45,"")</f>
        <v/>
      </c>
      <c r="AD45" s="77" t="str">
        <f>IF(AND(ISNUMBER(K45),ISNUMBER('Vstupy Hybridů'!O45),ISNUMBER(J45)),K45*('Vstupy Hybridů'!O45/100)*100/J45,"")</f>
        <v/>
      </c>
      <c r="AE45" s="77" t="str">
        <f t="shared" si="34"/>
        <v/>
      </c>
      <c r="AF45" s="77" t="str">
        <f>IF(AND(ISNUMBER(AH45),ISNUMBER('Vstupy pro NEL'!$K$16)),('Vstupy pro NEL'!$K$16-AH45),"")</f>
        <v/>
      </c>
      <c r="AG45" s="77" t="str">
        <f t="shared" si="18"/>
        <v/>
      </c>
      <c r="AH45" s="77" t="str">
        <f t="shared" si="19"/>
        <v/>
      </c>
      <c r="AI45" s="77" t="str">
        <f t="shared" si="20"/>
        <v/>
      </c>
      <c r="AJ45" s="77" t="str">
        <f t="shared" si="21"/>
        <v/>
      </c>
      <c r="AK45" s="77" t="str">
        <f t="shared" si="22"/>
        <v/>
      </c>
      <c r="AL45" s="77" t="str">
        <f t="shared" si="23"/>
        <v/>
      </c>
      <c r="AM45" s="77" t="str">
        <f t="shared" si="24"/>
        <v/>
      </c>
      <c r="AN45" s="77" t="str">
        <f>IF(AND(ISNUMBER(AH45),ISNUMBER(AL45),ISNUMBER(AF45)),'Vstupy pro NEL'!$G$34*('Vstupy pro NEL'!$L$7+'Vstupy pro NEL'!$L$10+AH45*AL45/100+AF45*'Vstupy pro NEL'!$G$16),"")</f>
        <v/>
      </c>
      <c r="AO45" s="77" t="str">
        <f>IF(AND(ISNUMBER(AH45),ISNUMBER(AF45)),'Vstupy pro NEL'!$G$34*('Vstupy pro NEL'!$L$7+'Vstupy pro NEL'!$L$10+AH45*'Vstupy pro NEL'!$G$13+AF45*'Vstupy pro NEL'!$G$16),"")</f>
        <v/>
      </c>
      <c r="AP45" s="77" t="str">
        <f>IF(AND(ISNUMBER('Vstupy pro NEL'!$E$40),ISNUMBER(AN45)),AN45*(0.463+0.24*AN45/'Vstupy pro NEL'!$E$40),"")</f>
        <v/>
      </c>
      <c r="AQ45" s="77" t="str">
        <f>IF(AND(ISNUMBER('Vstupy pro NEL'!$E$40),ISNUMBER(AO45)),AO45*(0.463+0.24*AO45/'Vstupy pro NEL'!$E$40),"")</f>
        <v/>
      </c>
      <c r="AR45" s="77" t="str">
        <f>IF(AND(ISNUMBER('Vstupy pro NEL'!$E$7),ISNUMBER('Vstupy pro NEL'!$E$10),ISNUMBER(AG45),ISNUMBER(AI45),ISNUMBER('Vstupy pro NEL'!$E$19)),(15.27*'Vstupy pro NEL'!$E$7/10+28.38*'Vstupy pro NEL'!$E$10/10+1.12*AG45+4.54*AI45)*(100-'Vstupy pro NEL'!$E$19/10)/100,"")</f>
        <v/>
      </c>
      <c r="AS45" s="79" t="str">
        <f t="shared" si="39"/>
        <v/>
      </c>
      <c r="AT45" s="79" t="str">
        <f t="shared" si="35"/>
        <v/>
      </c>
    </row>
    <row r="46" spans="1:46" x14ac:dyDescent="0.2">
      <c r="A46" s="191"/>
      <c r="B46" s="74">
        <f>'Vstupy Hybridů'!B46</f>
        <v>2</v>
      </c>
      <c r="C46" s="75">
        <f>'Vstupy Hybridů'!C46</f>
        <v>0</v>
      </c>
      <c r="D46" s="76" t="str">
        <f>IF(ISBLANK('Vstupy Hybridů'!D46),"",'Vstupy Hybridů'!D46)</f>
        <v/>
      </c>
      <c r="E46" s="76" t="str">
        <f>IF(ISBLANK('Vstupy Hybridů'!E46),"",'Vstupy Hybridů'!E46)</f>
        <v/>
      </c>
      <c r="F46" s="76" t="str">
        <f>IF(ISBLANK('Vstupy Hybridů'!F46),"",'Vstupy Hybridů'!F46)</f>
        <v/>
      </c>
      <c r="G46" s="77" t="str">
        <f>IF(ISBLANK('Vstupy Hybridů'!G46),"",'Vstupy Hybridů'!G46)</f>
        <v/>
      </c>
      <c r="H46" s="77" t="str">
        <f>IF(ISBLANK('Vstupy Hybridů'!H46),"",'Vstupy Hybridů'!H46)</f>
        <v/>
      </c>
      <c r="I46" s="77" t="str">
        <f>IF(ISBLANK('Vstupy Hybridů'!I46),"",'Vstupy Hybridů'!I46)</f>
        <v/>
      </c>
      <c r="J46" s="78" t="str">
        <f t="shared" si="25"/>
        <v/>
      </c>
      <c r="K46" s="78" t="str">
        <f t="shared" si="26"/>
        <v/>
      </c>
      <c r="L46" s="78" t="str">
        <f t="shared" si="27"/>
        <v/>
      </c>
      <c r="M46" s="78" t="str">
        <f t="shared" si="28"/>
        <v/>
      </c>
      <c r="N46" s="78" t="str">
        <f t="shared" si="29"/>
        <v/>
      </c>
      <c r="O46" s="78" t="str">
        <f t="shared" si="36"/>
        <v/>
      </c>
      <c r="P46" s="78" t="str">
        <f t="shared" si="30"/>
        <v/>
      </c>
      <c r="Q46" s="78" t="str">
        <f t="shared" si="31"/>
        <v/>
      </c>
      <c r="R46" s="78" t="str">
        <f t="shared" si="37"/>
        <v/>
      </c>
      <c r="S46" s="78" t="str">
        <f t="shared" si="32"/>
        <v/>
      </c>
      <c r="T46" s="78" t="str">
        <f t="shared" si="33"/>
        <v/>
      </c>
      <c r="U46" s="78" t="str">
        <f t="shared" si="38"/>
        <v/>
      </c>
      <c r="V46" s="77" t="str">
        <f t="shared" si="15"/>
        <v/>
      </c>
      <c r="W46" s="77" t="str">
        <f t="shared" si="16"/>
        <v/>
      </c>
      <c r="X46" s="77" t="str">
        <f t="shared" si="17"/>
        <v/>
      </c>
      <c r="Y46" s="77" t="str">
        <f>IF(ISNUMBER('Vstupy Hybridů'!J46),'Vstupy Hybridů'!J46,"")</f>
        <v/>
      </c>
      <c r="Z46" s="77" t="str">
        <f>IF(ISNUMBER('Vstupy Hybridů'!K46),'Vstupy Hybridů'!K46,"")</f>
        <v/>
      </c>
      <c r="AA46" s="77" t="str">
        <f>IF(ISNUMBER('Vstupy Hybridů'!L46),'Vstupy Hybridů'!L46,"")</f>
        <v/>
      </c>
      <c r="AB46" s="77" t="str">
        <f>IF(ISNUMBER('Vstupy Hybridů'!M46),'Vstupy Hybridů'!M46,"")</f>
        <v/>
      </c>
      <c r="AC46" s="77" t="str">
        <f>IF(ISNUMBER('Vstupy Hybridů'!N46),'Vstupy Hybridů'!N46,"")</f>
        <v/>
      </c>
      <c r="AD46" s="77" t="str">
        <f>IF(AND(ISNUMBER(K46),ISNUMBER('Vstupy Hybridů'!O46),ISNUMBER(J46)),K46*('Vstupy Hybridů'!O46/100)*100/J46,"")</f>
        <v/>
      </c>
      <c r="AE46" s="77" t="str">
        <f t="shared" si="34"/>
        <v/>
      </c>
      <c r="AF46" s="77" t="str">
        <f>IF(AND(ISNUMBER(AH46),ISNUMBER('Vstupy pro NEL'!$K$16)),('Vstupy pro NEL'!$K$16-AH46),"")</f>
        <v/>
      </c>
      <c r="AG46" s="77" t="str">
        <f t="shared" si="18"/>
        <v/>
      </c>
      <c r="AH46" s="77" t="str">
        <f t="shared" si="19"/>
        <v/>
      </c>
      <c r="AI46" s="77" t="str">
        <f t="shared" si="20"/>
        <v/>
      </c>
      <c r="AJ46" s="77" t="str">
        <f t="shared" si="21"/>
        <v/>
      </c>
      <c r="AK46" s="77" t="str">
        <f t="shared" si="22"/>
        <v/>
      </c>
      <c r="AL46" s="77" t="str">
        <f t="shared" si="23"/>
        <v/>
      </c>
      <c r="AM46" s="77" t="str">
        <f t="shared" si="24"/>
        <v/>
      </c>
      <c r="AN46" s="77" t="str">
        <f>IF(AND(ISNUMBER(AH46),ISNUMBER(AL46),ISNUMBER(AF46)),'Vstupy pro NEL'!$G$34*('Vstupy pro NEL'!$L$7+'Vstupy pro NEL'!$L$10+AH46*AL46/100+AF46*'Vstupy pro NEL'!$G$16),"")</f>
        <v/>
      </c>
      <c r="AO46" s="77" t="str">
        <f>IF(AND(ISNUMBER(AH46),ISNUMBER(AF46)),'Vstupy pro NEL'!$G$34*('Vstupy pro NEL'!$L$7+'Vstupy pro NEL'!$L$10+AH46*'Vstupy pro NEL'!$G$13+AF46*'Vstupy pro NEL'!$G$16),"")</f>
        <v/>
      </c>
      <c r="AP46" s="77" t="str">
        <f>IF(AND(ISNUMBER('Vstupy pro NEL'!$E$40),ISNUMBER(AN46)),AN46*(0.463+0.24*AN46/'Vstupy pro NEL'!$E$40),"")</f>
        <v/>
      </c>
      <c r="AQ46" s="77" t="str">
        <f>IF(AND(ISNUMBER('Vstupy pro NEL'!$E$40),ISNUMBER(AO46)),AO46*(0.463+0.24*AO46/'Vstupy pro NEL'!$E$40),"")</f>
        <v/>
      </c>
      <c r="AR46" s="77" t="str">
        <f>IF(AND(ISNUMBER('Vstupy pro NEL'!$E$7),ISNUMBER('Vstupy pro NEL'!$E$10),ISNUMBER(AG46),ISNUMBER(AI46),ISNUMBER('Vstupy pro NEL'!$E$19)),(15.27*'Vstupy pro NEL'!$E$7/10+28.38*'Vstupy pro NEL'!$E$10/10+1.12*AG46+4.54*AI46)*(100-'Vstupy pro NEL'!$E$19/10)/100,"")</f>
        <v/>
      </c>
      <c r="AS46" s="79" t="str">
        <f t="shared" si="39"/>
        <v/>
      </c>
      <c r="AT46" s="79" t="str">
        <f t="shared" si="35"/>
        <v/>
      </c>
    </row>
    <row r="47" spans="1:46" x14ac:dyDescent="0.2">
      <c r="A47" s="191"/>
      <c r="B47" s="74">
        <f>'Vstupy Hybridů'!B47</f>
        <v>3</v>
      </c>
      <c r="C47" s="75">
        <f>'Vstupy Hybridů'!C47</f>
        <v>0</v>
      </c>
      <c r="D47" s="76" t="str">
        <f>IF(ISBLANK('Vstupy Hybridů'!D47),"",'Vstupy Hybridů'!D47)</f>
        <v/>
      </c>
      <c r="E47" s="76" t="str">
        <f>IF(ISBLANK('Vstupy Hybridů'!E47),"",'Vstupy Hybridů'!E47)</f>
        <v/>
      </c>
      <c r="F47" s="76" t="str">
        <f>IF(ISBLANK('Vstupy Hybridů'!F47),"",'Vstupy Hybridů'!F47)</f>
        <v/>
      </c>
      <c r="G47" s="77" t="str">
        <f>IF(ISBLANK('Vstupy Hybridů'!G47),"",'Vstupy Hybridů'!G47)</f>
        <v/>
      </c>
      <c r="H47" s="77" t="str">
        <f>IF(ISBLANK('Vstupy Hybridů'!H47),"",'Vstupy Hybridů'!H47)</f>
        <v/>
      </c>
      <c r="I47" s="77" t="str">
        <f>IF(ISBLANK('Vstupy Hybridů'!I47),"",'Vstupy Hybridů'!I47)</f>
        <v/>
      </c>
      <c r="J47" s="78" t="str">
        <f t="shared" si="25"/>
        <v/>
      </c>
      <c r="K47" s="78" t="str">
        <f t="shared" si="26"/>
        <v/>
      </c>
      <c r="L47" s="78" t="str">
        <f t="shared" si="27"/>
        <v/>
      </c>
      <c r="M47" s="78" t="str">
        <f t="shared" si="28"/>
        <v/>
      </c>
      <c r="N47" s="78" t="str">
        <f t="shared" si="29"/>
        <v/>
      </c>
      <c r="O47" s="78" t="str">
        <f t="shared" si="36"/>
        <v/>
      </c>
      <c r="P47" s="78" t="str">
        <f t="shared" si="30"/>
        <v/>
      </c>
      <c r="Q47" s="78" t="str">
        <f t="shared" si="31"/>
        <v/>
      </c>
      <c r="R47" s="78" t="str">
        <f t="shared" si="37"/>
        <v/>
      </c>
      <c r="S47" s="78" t="str">
        <f t="shared" si="32"/>
        <v/>
      </c>
      <c r="T47" s="78" t="str">
        <f t="shared" si="33"/>
        <v/>
      </c>
      <c r="U47" s="78" t="str">
        <f t="shared" si="38"/>
        <v/>
      </c>
      <c r="V47" s="77" t="str">
        <f t="shared" si="15"/>
        <v/>
      </c>
      <c r="W47" s="77" t="str">
        <f t="shared" si="16"/>
        <v/>
      </c>
      <c r="X47" s="77" t="str">
        <f t="shared" si="17"/>
        <v/>
      </c>
      <c r="Y47" s="77" t="str">
        <f>IF(ISNUMBER('Vstupy Hybridů'!J47),'Vstupy Hybridů'!J47,"")</f>
        <v/>
      </c>
      <c r="Z47" s="77" t="str">
        <f>IF(ISNUMBER('Vstupy Hybridů'!K47),'Vstupy Hybridů'!K47,"")</f>
        <v/>
      </c>
      <c r="AA47" s="77" t="str">
        <f>IF(ISNUMBER('Vstupy Hybridů'!L47),'Vstupy Hybridů'!L47,"")</f>
        <v/>
      </c>
      <c r="AB47" s="77" t="str">
        <f>IF(ISNUMBER('Vstupy Hybridů'!M47),'Vstupy Hybridů'!M47,"")</f>
        <v/>
      </c>
      <c r="AC47" s="77" t="str">
        <f>IF(ISNUMBER('Vstupy Hybridů'!N47),'Vstupy Hybridů'!N47,"")</f>
        <v/>
      </c>
      <c r="AD47" s="77" t="str">
        <f>IF(AND(ISNUMBER(K47),ISNUMBER('Vstupy Hybridů'!O47),ISNUMBER(J47)),K47*('Vstupy Hybridů'!O47/100)*100/J47,"")</f>
        <v/>
      </c>
      <c r="AE47" s="77" t="str">
        <f t="shared" si="34"/>
        <v/>
      </c>
      <c r="AF47" s="77" t="str">
        <f>IF(AND(ISNUMBER(AH47),ISNUMBER('Vstupy pro NEL'!$K$16)),('Vstupy pro NEL'!$K$16-AH47),"")</f>
        <v/>
      </c>
      <c r="AG47" s="77" t="str">
        <f t="shared" si="18"/>
        <v/>
      </c>
      <c r="AH47" s="77" t="str">
        <f t="shared" si="19"/>
        <v/>
      </c>
      <c r="AI47" s="77" t="str">
        <f t="shared" si="20"/>
        <v/>
      </c>
      <c r="AJ47" s="77" t="str">
        <f t="shared" si="21"/>
        <v/>
      </c>
      <c r="AK47" s="77" t="str">
        <f t="shared" si="22"/>
        <v/>
      </c>
      <c r="AL47" s="77" t="str">
        <f t="shared" si="23"/>
        <v/>
      </c>
      <c r="AM47" s="77" t="str">
        <f t="shared" si="24"/>
        <v/>
      </c>
      <c r="AN47" s="77" t="str">
        <f>IF(AND(ISNUMBER(AH47),ISNUMBER(AL47),ISNUMBER(AF47)),'Vstupy pro NEL'!$G$34*('Vstupy pro NEL'!$L$7+'Vstupy pro NEL'!$L$10+AH47*AL47/100+AF47*'Vstupy pro NEL'!$G$16),"")</f>
        <v/>
      </c>
      <c r="AO47" s="77" t="str">
        <f>IF(AND(ISNUMBER(AH47),ISNUMBER(AF47)),'Vstupy pro NEL'!$G$34*('Vstupy pro NEL'!$L$7+'Vstupy pro NEL'!$L$10+AH47*'Vstupy pro NEL'!$G$13+AF47*'Vstupy pro NEL'!$G$16),"")</f>
        <v/>
      </c>
      <c r="AP47" s="77" t="str">
        <f>IF(AND(ISNUMBER('Vstupy pro NEL'!$E$40),ISNUMBER(AN47)),AN47*(0.463+0.24*AN47/'Vstupy pro NEL'!$E$40),"")</f>
        <v/>
      </c>
      <c r="AQ47" s="77" t="str">
        <f>IF(AND(ISNUMBER('Vstupy pro NEL'!$E$40),ISNUMBER(AO47)),AO47*(0.463+0.24*AO47/'Vstupy pro NEL'!$E$40),"")</f>
        <v/>
      </c>
      <c r="AR47" s="77" t="str">
        <f>IF(AND(ISNUMBER('Vstupy pro NEL'!$E$7),ISNUMBER('Vstupy pro NEL'!$E$10),ISNUMBER(AG47),ISNUMBER(AI47),ISNUMBER('Vstupy pro NEL'!$E$19)),(15.27*'Vstupy pro NEL'!$E$7/10+28.38*'Vstupy pro NEL'!$E$10/10+1.12*AG47+4.54*AI47)*(100-'Vstupy pro NEL'!$E$19/10)/100,"")</f>
        <v/>
      </c>
      <c r="AS47" s="79" t="str">
        <f t="shared" si="39"/>
        <v/>
      </c>
      <c r="AT47" s="79" t="str">
        <f t="shared" si="35"/>
        <v/>
      </c>
    </row>
    <row r="48" spans="1:46" x14ac:dyDescent="0.2">
      <c r="A48" s="191" t="str">
        <f>'Vstupy Hybridů'!A48</f>
        <v>H15</v>
      </c>
      <c r="B48" s="74">
        <f>'Vstupy Hybridů'!B48</f>
        <v>1</v>
      </c>
      <c r="C48" s="75">
        <f>'Vstupy Hybridů'!C48</f>
        <v>0</v>
      </c>
      <c r="D48" s="76" t="str">
        <f>IF(ISBLANK('Vstupy Hybridů'!D48),"",'Vstupy Hybridů'!D48)</f>
        <v/>
      </c>
      <c r="E48" s="76" t="str">
        <f>IF(ISBLANK('Vstupy Hybridů'!E48),"",'Vstupy Hybridů'!E48)</f>
        <v/>
      </c>
      <c r="F48" s="76" t="str">
        <f>IF(ISBLANK('Vstupy Hybridů'!F48),"",'Vstupy Hybridů'!F48)</f>
        <v/>
      </c>
      <c r="G48" s="77" t="str">
        <f>IF(ISBLANK('Vstupy Hybridů'!G48),"",'Vstupy Hybridů'!G48)</f>
        <v/>
      </c>
      <c r="H48" s="77" t="str">
        <f>IF(ISBLANK('Vstupy Hybridů'!H48),"",'Vstupy Hybridů'!H48)</f>
        <v/>
      </c>
      <c r="I48" s="77" t="str">
        <f>IF(ISBLANK('Vstupy Hybridů'!I48),"",'Vstupy Hybridů'!I48)</f>
        <v/>
      </c>
      <c r="J48" s="78" t="str">
        <f t="shared" si="25"/>
        <v/>
      </c>
      <c r="K48" s="78" t="str">
        <f t="shared" si="26"/>
        <v/>
      </c>
      <c r="L48" s="78" t="str">
        <f t="shared" si="27"/>
        <v/>
      </c>
      <c r="M48" s="78" t="str">
        <f t="shared" si="28"/>
        <v/>
      </c>
      <c r="N48" s="78" t="str">
        <f t="shared" si="29"/>
        <v/>
      </c>
      <c r="O48" s="78" t="str">
        <f t="shared" si="36"/>
        <v/>
      </c>
      <c r="P48" s="78" t="str">
        <f t="shared" si="30"/>
        <v/>
      </c>
      <c r="Q48" s="78" t="str">
        <f t="shared" si="31"/>
        <v/>
      </c>
      <c r="R48" s="78" t="str">
        <f t="shared" si="37"/>
        <v/>
      </c>
      <c r="S48" s="78" t="str">
        <f t="shared" si="32"/>
        <v/>
      </c>
      <c r="T48" s="78" t="str">
        <f t="shared" si="33"/>
        <v/>
      </c>
      <c r="U48" s="78" t="str">
        <f t="shared" si="38"/>
        <v/>
      </c>
      <c r="V48" s="77" t="str">
        <f t="shared" si="15"/>
        <v/>
      </c>
      <c r="W48" s="77" t="str">
        <f t="shared" si="16"/>
        <v/>
      </c>
      <c r="X48" s="77" t="str">
        <f t="shared" si="17"/>
        <v/>
      </c>
      <c r="Y48" s="77" t="str">
        <f>IF(ISNUMBER('Vstupy Hybridů'!J48),'Vstupy Hybridů'!J48,"")</f>
        <v/>
      </c>
      <c r="Z48" s="77" t="str">
        <f>IF(ISNUMBER('Vstupy Hybridů'!K48),'Vstupy Hybridů'!K48,"")</f>
        <v/>
      </c>
      <c r="AA48" s="77" t="str">
        <f>IF(ISNUMBER('Vstupy Hybridů'!L48),'Vstupy Hybridů'!L48,"")</f>
        <v/>
      </c>
      <c r="AB48" s="77" t="str">
        <f>IF(ISNUMBER('Vstupy Hybridů'!M48),'Vstupy Hybridů'!M48,"")</f>
        <v/>
      </c>
      <c r="AC48" s="77" t="str">
        <f>IF(ISNUMBER('Vstupy Hybridů'!N48),'Vstupy Hybridů'!N48,"")</f>
        <v/>
      </c>
      <c r="AD48" s="77" t="str">
        <f>IF(AND(ISNUMBER(K48),ISNUMBER('Vstupy Hybridů'!O48),ISNUMBER(J48)),K48*('Vstupy Hybridů'!O48/100)*100/J48,"")</f>
        <v/>
      </c>
      <c r="AE48" s="77" t="str">
        <f t="shared" si="34"/>
        <v/>
      </c>
      <c r="AF48" s="77" t="str">
        <f>IF(AND(ISNUMBER(AH48),ISNUMBER('Vstupy pro NEL'!$K$16)),('Vstupy pro NEL'!$K$16-AH48),"")</f>
        <v/>
      </c>
      <c r="AG48" s="77" t="str">
        <f t="shared" si="18"/>
        <v/>
      </c>
      <c r="AH48" s="77" t="str">
        <f t="shared" si="19"/>
        <v/>
      </c>
      <c r="AI48" s="77" t="str">
        <f t="shared" si="20"/>
        <v/>
      </c>
      <c r="AJ48" s="77" t="str">
        <f t="shared" si="21"/>
        <v/>
      </c>
      <c r="AK48" s="77" t="str">
        <f t="shared" si="22"/>
        <v/>
      </c>
      <c r="AL48" s="77" t="str">
        <f t="shared" si="23"/>
        <v/>
      </c>
      <c r="AM48" s="77" t="str">
        <f t="shared" si="24"/>
        <v/>
      </c>
      <c r="AN48" s="77" t="str">
        <f>IF(AND(ISNUMBER(AH48),ISNUMBER(AL48),ISNUMBER(AF48)),'Vstupy pro NEL'!$G$34*('Vstupy pro NEL'!$L$7+'Vstupy pro NEL'!$L$10+AH48*AL48/100+AF48*'Vstupy pro NEL'!$G$16),"")</f>
        <v/>
      </c>
      <c r="AO48" s="77" t="str">
        <f>IF(AND(ISNUMBER(AH48),ISNUMBER(AF48)),'Vstupy pro NEL'!$G$34*('Vstupy pro NEL'!$L$7+'Vstupy pro NEL'!$L$10+AH48*'Vstupy pro NEL'!$G$13+AF48*'Vstupy pro NEL'!$G$16),"")</f>
        <v/>
      </c>
      <c r="AP48" s="77" t="str">
        <f>IF(AND(ISNUMBER('Vstupy pro NEL'!$E$40),ISNUMBER(AN48)),AN48*(0.463+0.24*AN48/'Vstupy pro NEL'!$E$40),"")</f>
        <v/>
      </c>
      <c r="AQ48" s="77" t="str">
        <f>IF(AND(ISNUMBER('Vstupy pro NEL'!$E$40),ISNUMBER(AO48)),AO48*(0.463+0.24*AO48/'Vstupy pro NEL'!$E$40),"")</f>
        <v/>
      </c>
      <c r="AR48" s="77" t="str">
        <f>IF(AND(ISNUMBER('Vstupy pro NEL'!$E$7),ISNUMBER('Vstupy pro NEL'!$E$10),ISNUMBER(AG48),ISNUMBER(AI48),ISNUMBER('Vstupy pro NEL'!$E$19)),(15.27*'Vstupy pro NEL'!$E$7/10+28.38*'Vstupy pro NEL'!$E$10/10+1.12*AG48+4.54*AI48)*(100-'Vstupy pro NEL'!$E$19/10)/100,"")</f>
        <v/>
      </c>
      <c r="AS48" s="79" t="str">
        <f t="shared" si="39"/>
        <v/>
      </c>
      <c r="AT48" s="79" t="str">
        <f t="shared" si="35"/>
        <v/>
      </c>
    </row>
    <row r="49" spans="1:46" x14ac:dyDescent="0.2">
      <c r="A49" s="191"/>
      <c r="B49" s="74">
        <f>'Vstupy Hybridů'!B49</f>
        <v>2</v>
      </c>
      <c r="C49" s="75">
        <f>'Vstupy Hybridů'!C49</f>
        <v>0</v>
      </c>
      <c r="D49" s="76" t="str">
        <f>IF(ISBLANK('Vstupy Hybridů'!D49),"",'Vstupy Hybridů'!D49)</f>
        <v/>
      </c>
      <c r="E49" s="76" t="str">
        <f>IF(ISBLANK('Vstupy Hybridů'!E49),"",'Vstupy Hybridů'!E49)</f>
        <v/>
      </c>
      <c r="F49" s="76" t="str">
        <f>IF(ISBLANK('Vstupy Hybridů'!F49),"",'Vstupy Hybridů'!F49)</f>
        <v/>
      </c>
      <c r="G49" s="77" t="str">
        <f>IF(ISBLANK('Vstupy Hybridů'!G49),"",'Vstupy Hybridů'!G49)</f>
        <v/>
      </c>
      <c r="H49" s="77" t="str">
        <f>IF(ISBLANK('Vstupy Hybridů'!H49),"",'Vstupy Hybridů'!H49)</f>
        <v/>
      </c>
      <c r="I49" s="77" t="str">
        <f>IF(ISBLANK('Vstupy Hybridů'!I49),"",'Vstupy Hybridů'!I49)</f>
        <v/>
      </c>
      <c r="J49" s="78" t="str">
        <f t="shared" si="25"/>
        <v/>
      </c>
      <c r="K49" s="78" t="str">
        <f t="shared" si="26"/>
        <v/>
      </c>
      <c r="L49" s="78" t="str">
        <f t="shared" si="27"/>
        <v/>
      </c>
      <c r="M49" s="78" t="str">
        <f t="shared" si="28"/>
        <v/>
      </c>
      <c r="N49" s="78" t="str">
        <f t="shared" si="29"/>
        <v/>
      </c>
      <c r="O49" s="78" t="str">
        <f t="shared" si="36"/>
        <v/>
      </c>
      <c r="P49" s="78" t="str">
        <f t="shared" si="30"/>
        <v/>
      </c>
      <c r="Q49" s="78" t="str">
        <f t="shared" si="31"/>
        <v/>
      </c>
      <c r="R49" s="78" t="str">
        <f t="shared" si="37"/>
        <v/>
      </c>
      <c r="S49" s="78" t="str">
        <f t="shared" si="32"/>
        <v/>
      </c>
      <c r="T49" s="78" t="str">
        <f t="shared" si="33"/>
        <v/>
      </c>
      <c r="U49" s="78" t="str">
        <f t="shared" si="38"/>
        <v/>
      </c>
      <c r="V49" s="77" t="str">
        <f t="shared" si="15"/>
        <v/>
      </c>
      <c r="W49" s="77" t="str">
        <f t="shared" si="16"/>
        <v/>
      </c>
      <c r="X49" s="77" t="str">
        <f t="shared" si="17"/>
        <v/>
      </c>
      <c r="Y49" s="77" t="str">
        <f>IF(ISNUMBER('Vstupy Hybridů'!J49),'Vstupy Hybridů'!J49,"")</f>
        <v/>
      </c>
      <c r="Z49" s="77" t="str">
        <f>IF(ISNUMBER('Vstupy Hybridů'!K49),'Vstupy Hybridů'!K49,"")</f>
        <v/>
      </c>
      <c r="AA49" s="77" t="str">
        <f>IF(ISNUMBER('Vstupy Hybridů'!L49),'Vstupy Hybridů'!L49,"")</f>
        <v/>
      </c>
      <c r="AB49" s="77" t="str">
        <f>IF(ISNUMBER('Vstupy Hybridů'!M49),'Vstupy Hybridů'!M49,"")</f>
        <v/>
      </c>
      <c r="AC49" s="77" t="str">
        <f>IF(ISNUMBER('Vstupy Hybridů'!N49),'Vstupy Hybridů'!N49,"")</f>
        <v/>
      </c>
      <c r="AD49" s="77" t="str">
        <f>IF(AND(ISNUMBER(K49),ISNUMBER('Vstupy Hybridů'!O49),ISNUMBER(J49)),K49*('Vstupy Hybridů'!O49/100)*100/J49,"")</f>
        <v/>
      </c>
      <c r="AE49" s="77" t="str">
        <f t="shared" si="34"/>
        <v/>
      </c>
      <c r="AF49" s="77" t="str">
        <f>IF(AND(ISNUMBER(AH49),ISNUMBER('Vstupy pro NEL'!$K$16)),('Vstupy pro NEL'!$K$16-AH49),"")</f>
        <v/>
      </c>
      <c r="AG49" s="77" t="str">
        <f t="shared" si="18"/>
        <v/>
      </c>
      <c r="AH49" s="77" t="str">
        <f t="shared" si="19"/>
        <v/>
      </c>
      <c r="AI49" s="77" t="str">
        <f t="shared" si="20"/>
        <v/>
      </c>
      <c r="AJ49" s="77" t="str">
        <f t="shared" si="21"/>
        <v/>
      </c>
      <c r="AK49" s="77" t="str">
        <f t="shared" si="22"/>
        <v/>
      </c>
      <c r="AL49" s="77" t="str">
        <f t="shared" si="23"/>
        <v/>
      </c>
      <c r="AM49" s="77" t="str">
        <f t="shared" si="24"/>
        <v/>
      </c>
      <c r="AN49" s="77" t="str">
        <f>IF(AND(ISNUMBER(AH49),ISNUMBER(AL49),ISNUMBER(AF49)),'Vstupy pro NEL'!$G$34*('Vstupy pro NEL'!$L$7+'Vstupy pro NEL'!$L$10+AH49*AL49/100+AF49*'Vstupy pro NEL'!$G$16),"")</f>
        <v/>
      </c>
      <c r="AO49" s="77" t="str">
        <f>IF(AND(ISNUMBER(AH49),ISNUMBER(AF49)),'Vstupy pro NEL'!$G$34*('Vstupy pro NEL'!$L$7+'Vstupy pro NEL'!$L$10+AH49*'Vstupy pro NEL'!$G$13+AF49*'Vstupy pro NEL'!$G$16),"")</f>
        <v/>
      </c>
      <c r="AP49" s="77" t="str">
        <f>IF(AND(ISNUMBER('Vstupy pro NEL'!$E$40),ISNUMBER(AN49)),AN49*(0.463+0.24*AN49/'Vstupy pro NEL'!$E$40),"")</f>
        <v/>
      </c>
      <c r="AQ49" s="77" t="str">
        <f>IF(AND(ISNUMBER('Vstupy pro NEL'!$E$40),ISNUMBER(AO49)),AO49*(0.463+0.24*AO49/'Vstupy pro NEL'!$E$40),"")</f>
        <v/>
      </c>
      <c r="AR49" s="77" t="str">
        <f>IF(AND(ISNUMBER('Vstupy pro NEL'!$E$7),ISNUMBER('Vstupy pro NEL'!$E$10),ISNUMBER(AG49),ISNUMBER(AI49),ISNUMBER('Vstupy pro NEL'!$E$19)),(15.27*'Vstupy pro NEL'!$E$7/10+28.38*'Vstupy pro NEL'!$E$10/10+1.12*AG49+4.54*AI49)*(100-'Vstupy pro NEL'!$E$19/10)/100,"")</f>
        <v/>
      </c>
      <c r="AS49" s="79" t="str">
        <f t="shared" si="39"/>
        <v/>
      </c>
      <c r="AT49" s="79" t="str">
        <f t="shared" si="35"/>
        <v/>
      </c>
    </row>
    <row r="50" spans="1:46" x14ac:dyDescent="0.2">
      <c r="A50" s="191"/>
      <c r="B50" s="74">
        <f>'Vstupy Hybridů'!B50</f>
        <v>3</v>
      </c>
      <c r="C50" s="75">
        <f>'Vstupy Hybridů'!C50</f>
        <v>0</v>
      </c>
      <c r="D50" s="76" t="str">
        <f>IF(ISBLANK('Vstupy Hybridů'!D50),"",'Vstupy Hybridů'!D50)</f>
        <v/>
      </c>
      <c r="E50" s="76" t="str">
        <f>IF(ISBLANK('Vstupy Hybridů'!E50),"",'Vstupy Hybridů'!E50)</f>
        <v/>
      </c>
      <c r="F50" s="76" t="str">
        <f>IF(ISBLANK('Vstupy Hybridů'!F50),"",'Vstupy Hybridů'!F50)</f>
        <v/>
      </c>
      <c r="G50" s="77" t="str">
        <f>IF(ISBLANK('Vstupy Hybridů'!G50),"",'Vstupy Hybridů'!G50)</f>
        <v/>
      </c>
      <c r="H50" s="77" t="str">
        <f>IF(ISBLANK('Vstupy Hybridů'!H50),"",'Vstupy Hybridů'!H50)</f>
        <v/>
      </c>
      <c r="I50" s="77" t="str">
        <f>IF(ISBLANK('Vstupy Hybridů'!I50),"",'Vstupy Hybridů'!I50)</f>
        <v/>
      </c>
      <c r="J50" s="78" t="str">
        <f t="shared" si="25"/>
        <v/>
      </c>
      <c r="K50" s="78" t="str">
        <f t="shared" si="26"/>
        <v/>
      </c>
      <c r="L50" s="78" t="str">
        <f t="shared" si="27"/>
        <v/>
      </c>
      <c r="M50" s="78" t="str">
        <f t="shared" si="28"/>
        <v/>
      </c>
      <c r="N50" s="78" t="str">
        <f t="shared" si="29"/>
        <v/>
      </c>
      <c r="O50" s="78" t="str">
        <f t="shared" si="36"/>
        <v/>
      </c>
      <c r="P50" s="78" t="str">
        <f t="shared" si="30"/>
        <v/>
      </c>
      <c r="Q50" s="78" t="str">
        <f t="shared" si="31"/>
        <v/>
      </c>
      <c r="R50" s="78" t="str">
        <f t="shared" si="37"/>
        <v/>
      </c>
      <c r="S50" s="78" t="str">
        <f t="shared" si="32"/>
        <v/>
      </c>
      <c r="T50" s="78" t="str">
        <f t="shared" si="33"/>
        <v/>
      </c>
      <c r="U50" s="78" t="str">
        <f t="shared" si="38"/>
        <v/>
      </c>
      <c r="V50" s="77" t="str">
        <f t="shared" si="15"/>
        <v/>
      </c>
      <c r="W50" s="77" t="str">
        <f t="shared" si="16"/>
        <v/>
      </c>
      <c r="X50" s="77" t="str">
        <f t="shared" si="17"/>
        <v/>
      </c>
      <c r="Y50" s="77" t="str">
        <f>IF(ISNUMBER('Vstupy Hybridů'!J50),'Vstupy Hybridů'!J50,"")</f>
        <v/>
      </c>
      <c r="Z50" s="77" t="str">
        <f>IF(ISNUMBER('Vstupy Hybridů'!K50),'Vstupy Hybridů'!K50,"")</f>
        <v/>
      </c>
      <c r="AA50" s="77" t="str">
        <f>IF(ISNUMBER('Vstupy Hybridů'!L50),'Vstupy Hybridů'!L50,"")</f>
        <v/>
      </c>
      <c r="AB50" s="77" t="str">
        <f>IF(ISNUMBER('Vstupy Hybridů'!M50),'Vstupy Hybridů'!M50,"")</f>
        <v/>
      </c>
      <c r="AC50" s="77" t="str">
        <f>IF(ISNUMBER('Vstupy Hybridů'!N50),'Vstupy Hybridů'!N50,"")</f>
        <v/>
      </c>
      <c r="AD50" s="77" t="str">
        <f>IF(AND(ISNUMBER(K50),ISNUMBER('Vstupy Hybridů'!O50),ISNUMBER(J50)),K50*('Vstupy Hybridů'!O50/100)*100/J50,"")</f>
        <v/>
      </c>
      <c r="AE50" s="77" t="str">
        <f t="shared" si="34"/>
        <v/>
      </c>
      <c r="AF50" s="77" t="str">
        <f>IF(AND(ISNUMBER(AH50),ISNUMBER('Vstupy pro NEL'!$K$16)),('Vstupy pro NEL'!$K$16-AH50),"")</f>
        <v/>
      </c>
      <c r="AG50" s="77" t="str">
        <f t="shared" si="18"/>
        <v/>
      </c>
      <c r="AH50" s="77" t="str">
        <f t="shared" si="19"/>
        <v/>
      </c>
      <c r="AI50" s="77" t="str">
        <f t="shared" si="20"/>
        <v/>
      </c>
      <c r="AJ50" s="77" t="str">
        <f t="shared" si="21"/>
        <v/>
      </c>
      <c r="AK50" s="77" t="str">
        <f t="shared" si="22"/>
        <v/>
      </c>
      <c r="AL50" s="77" t="str">
        <f t="shared" si="23"/>
        <v/>
      </c>
      <c r="AM50" s="77" t="str">
        <f t="shared" si="24"/>
        <v/>
      </c>
      <c r="AN50" s="77" t="str">
        <f>IF(AND(ISNUMBER(AH50),ISNUMBER(AL50),ISNUMBER(AF50)),'Vstupy pro NEL'!$G$34*('Vstupy pro NEL'!$L$7+'Vstupy pro NEL'!$L$10+AH50*AL50/100+AF50*'Vstupy pro NEL'!$G$16),"")</f>
        <v/>
      </c>
      <c r="AO50" s="77" t="str">
        <f>IF(AND(ISNUMBER(AH50),ISNUMBER(AF50)),'Vstupy pro NEL'!$G$34*('Vstupy pro NEL'!$L$7+'Vstupy pro NEL'!$L$10+AH50*'Vstupy pro NEL'!$G$13+AF50*'Vstupy pro NEL'!$G$16),"")</f>
        <v/>
      </c>
      <c r="AP50" s="77" t="str">
        <f>IF(AND(ISNUMBER('Vstupy pro NEL'!$E$40),ISNUMBER(AN50)),AN50*(0.463+0.24*AN50/'Vstupy pro NEL'!$E$40),"")</f>
        <v/>
      </c>
      <c r="AQ50" s="77" t="str">
        <f>IF(AND(ISNUMBER('Vstupy pro NEL'!$E$40),ISNUMBER(AO50)),AO50*(0.463+0.24*AO50/'Vstupy pro NEL'!$E$40),"")</f>
        <v/>
      </c>
      <c r="AR50" s="77" t="str">
        <f>IF(AND(ISNUMBER('Vstupy pro NEL'!$E$7),ISNUMBER('Vstupy pro NEL'!$E$10),ISNUMBER(AG50),ISNUMBER(AI50),ISNUMBER('Vstupy pro NEL'!$E$19)),(15.27*'Vstupy pro NEL'!$E$7/10+28.38*'Vstupy pro NEL'!$E$10/10+1.12*AG50+4.54*AI50)*(100-'Vstupy pro NEL'!$E$19/10)/100,"")</f>
        <v/>
      </c>
      <c r="AS50" s="79" t="str">
        <f t="shared" si="39"/>
        <v/>
      </c>
      <c r="AT50" s="79" t="str">
        <f t="shared" si="35"/>
        <v/>
      </c>
    </row>
    <row r="51" spans="1:46" x14ac:dyDescent="0.2">
      <c r="A51" s="191" t="str">
        <f>'Vstupy Hybridů'!A51</f>
        <v>H16</v>
      </c>
      <c r="B51" s="74">
        <f>'Vstupy Hybridů'!B51</f>
        <v>1</v>
      </c>
      <c r="C51" s="75">
        <f>'Vstupy Hybridů'!C51</f>
        <v>0</v>
      </c>
      <c r="D51" s="76" t="str">
        <f>IF(ISBLANK('Vstupy Hybridů'!D51),"",'Vstupy Hybridů'!D51)</f>
        <v/>
      </c>
      <c r="E51" s="76" t="str">
        <f>IF(ISBLANK('Vstupy Hybridů'!E51),"",'Vstupy Hybridů'!E51)</f>
        <v/>
      </c>
      <c r="F51" s="76" t="str">
        <f>IF(ISBLANK('Vstupy Hybridů'!F51),"",'Vstupy Hybridů'!F51)</f>
        <v/>
      </c>
      <c r="G51" s="77" t="str">
        <f>IF(ISBLANK('Vstupy Hybridů'!G51),"",'Vstupy Hybridů'!G51)</f>
        <v/>
      </c>
      <c r="H51" s="77" t="str">
        <f>IF(ISBLANK('Vstupy Hybridů'!H51),"",'Vstupy Hybridů'!H51)</f>
        <v/>
      </c>
      <c r="I51" s="77" t="str">
        <f>IF(ISBLANK('Vstupy Hybridů'!I51),"",'Vstupy Hybridů'!I51)</f>
        <v/>
      </c>
      <c r="J51" s="78" t="str">
        <f t="shared" si="25"/>
        <v/>
      </c>
      <c r="K51" s="78" t="str">
        <f t="shared" si="26"/>
        <v/>
      </c>
      <c r="L51" s="78" t="str">
        <f t="shared" si="27"/>
        <v/>
      </c>
      <c r="M51" s="78" t="str">
        <f t="shared" si="28"/>
        <v/>
      </c>
      <c r="N51" s="78" t="str">
        <f t="shared" si="29"/>
        <v/>
      </c>
      <c r="O51" s="78" t="str">
        <f t="shared" si="36"/>
        <v/>
      </c>
      <c r="P51" s="78" t="str">
        <f t="shared" si="30"/>
        <v/>
      </c>
      <c r="Q51" s="78" t="str">
        <f t="shared" si="31"/>
        <v/>
      </c>
      <c r="R51" s="78" t="str">
        <f t="shared" si="37"/>
        <v/>
      </c>
      <c r="S51" s="78" t="str">
        <f t="shared" si="32"/>
        <v/>
      </c>
      <c r="T51" s="78" t="str">
        <f t="shared" si="33"/>
        <v/>
      </c>
      <c r="U51" s="78" t="str">
        <f t="shared" si="38"/>
        <v/>
      </c>
      <c r="V51" s="77" t="str">
        <f t="shared" si="15"/>
        <v/>
      </c>
      <c r="W51" s="77" t="str">
        <f t="shared" si="16"/>
        <v/>
      </c>
      <c r="X51" s="77" t="str">
        <f t="shared" si="17"/>
        <v/>
      </c>
      <c r="Y51" s="77" t="str">
        <f>IF(ISNUMBER('Vstupy Hybridů'!J51),'Vstupy Hybridů'!J51,"")</f>
        <v/>
      </c>
      <c r="Z51" s="77" t="str">
        <f>IF(ISNUMBER('Vstupy Hybridů'!K51),'Vstupy Hybridů'!K51,"")</f>
        <v/>
      </c>
      <c r="AA51" s="77" t="str">
        <f>IF(ISNUMBER('Vstupy Hybridů'!L51),'Vstupy Hybridů'!L51,"")</f>
        <v/>
      </c>
      <c r="AB51" s="77" t="str">
        <f>IF(ISNUMBER('Vstupy Hybridů'!M51),'Vstupy Hybridů'!M51,"")</f>
        <v/>
      </c>
      <c r="AC51" s="77" t="str">
        <f>IF(ISNUMBER('Vstupy Hybridů'!N51),'Vstupy Hybridů'!N51,"")</f>
        <v/>
      </c>
      <c r="AD51" s="77" t="str">
        <f>IF(AND(ISNUMBER(K51),ISNUMBER('Vstupy Hybridů'!O51),ISNUMBER(J51)),K51*('Vstupy Hybridů'!O51/100)*100/J51,"")</f>
        <v/>
      </c>
      <c r="AE51" s="77" t="str">
        <f t="shared" si="34"/>
        <v/>
      </c>
      <c r="AF51" s="77" t="str">
        <f>IF(AND(ISNUMBER(AH51),ISNUMBER('Vstupy pro NEL'!$K$16)),('Vstupy pro NEL'!$K$16-AH51),"")</f>
        <v/>
      </c>
      <c r="AG51" s="77" t="str">
        <f t="shared" si="18"/>
        <v/>
      </c>
      <c r="AH51" s="77" t="str">
        <f t="shared" si="19"/>
        <v/>
      </c>
      <c r="AI51" s="77" t="str">
        <f t="shared" si="20"/>
        <v/>
      </c>
      <c r="AJ51" s="77" t="str">
        <f t="shared" si="21"/>
        <v/>
      </c>
      <c r="AK51" s="77" t="str">
        <f t="shared" si="22"/>
        <v/>
      </c>
      <c r="AL51" s="77" t="str">
        <f t="shared" si="23"/>
        <v/>
      </c>
      <c r="AM51" s="77" t="str">
        <f t="shared" si="24"/>
        <v/>
      </c>
      <c r="AN51" s="77" t="str">
        <f>IF(AND(ISNUMBER(AH51),ISNUMBER(AL51),ISNUMBER(AF51)),'Vstupy pro NEL'!$G$34*('Vstupy pro NEL'!$L$7+'Vstupy pro NEL'!$L$10+AH51*AL51/100+AF51*'Vstupy pro NEL'!$G$16),"")</f>
        <v/>
      </c>
      <c r="AO51" s="77" t="str">
        <f>IF(AND(ISNUMBER(AH51),ISNUMBER(AF51)),'Vstupy pro NEL'!$G$34*('Vstupy pro NEL'!$L$7+'Vstupy pro NEL'!$L$10+AH51*'Vstupy pro NEL'!$G$13+AF51*'Vstupy pro NEL'!$G$16),"")</f>
        <v/>
      </c>
      <c r="AP51" s="77" t="str">
        <f>IF(AND(ISNUMBER('Vstupy pro NEL'!$E$40),ISNUMBER(AN51)),AN51*(0.463+0.24*AN51/'Vstupy pro NEL'!$E$40),"")</f>
        <v/>
      </c>
      <c r="AQ51" s="77" t="str">
        <f>IF(AND(ISNUMBER('Vstupy pro NEL'!$E$40),ISNUMBER(AO51)),AO51*(0.463+0.24*AO51/'Vstupy pro NEL'!$E$40),"")</f>
        <v/>
      </c>
      <c r="AR51" s="77" t="str">
        <f>IF(AND(ISNUMBER('Vstupy pro NEL'!$E$7),ISNUMBER('Vstupy pro NEL'!$E$10),ISNUMBER(AG51),ISNUMBER(AI51),ISNUMBER('Vstupy pro NEL'!$E$19)),(15.27*'Vstupy pro NEL'!$E$7/10+28.38*'Vstupy pro NEL'!$E$10/10+1.12*AG51+4.54*AI51)*(100-'Vstupy pro NEL'!$E$19/10)/100,"")</f>
        <v/>
      </c>
      <c r="AS51" s="79" t="str">
        <f t="shared" si="39"/>
        <v/>
      </c>
      <c r="AT51" s="79" t="str">
        <f t="shared" si="35"/>
        <v/>
      </c>
    </row>
    <row r="52" spans="1:46" x14ac:dyDescent="0.2">
      <c r="A52" s="191"/>
      <c r="B52" s="74">
        <f>'Vstupy Hybridů'!B52</f>
        <v>2</v>
      </c>
      <c r="C52" s="75">
        <f>'Vstupy Hybridů'!C52</f>
        <v>0</v>
      </c>
      <c r="D52" s="76" t="str">
        <f>IF(ISBLANK('Vstupy Hybridů'!D52),"",'Vstupy Hybridů'!D52)</f>
        <v/>
      </c>
      <c r="E52" s="76" t="str">
        <f>IF(ISBLANK('Vstupy Hybridů'!E52),"",'Vstupy Hybridů'!E52)</f>
        <v/>
      </c>
      <c r="F52" s="76" t="str">
        <f>IF(ISBLANK('Vstupy Hybridů'!F52),"",'Vstupy Hybridů'!F52)</f>
        <v/>
      </c>
      <c r="G52" s="77" t="str">
        <f>IF(ISBLANK('Vstupy Hybridů'!G52),"",'Vstupy Hybridů'!G52)</f>
        <v/>
      </c>
      <c r="H52" s="77" t="str">
        <f>IF(ISBLANK('Vstupy Hybridů'!H52),"",'Vstupy Hybridů'!H52)</f>
        <v/>
      </c>
      <c r="I52" s="77" t="str">
        <f>IF(ISBLANK('Vstupy Hybridů'!I52),"",'Vstupy Hybridů'!I52)</f>
        <v/>
      </c>
      <c r="J52" s="78" t="str">
        <f t="shared" si="25"/>
        <v/>
      </c>
      <c r="K52" s="78" t="str">
        <f t="shared" si="26"/>
        <v/>
      </c>
      <c r="L52" s="78" t="str">
        <f t="shared" si="27"/>
        <v/>
      </c>
      <c r="M52" s="78" t="str">
        <f t="shared" si="28"/>
        <v/>
      </c>
      <c r="N52" s="78" t="str">
        <f t="shared" si="29"/>
        <v/>
      </c>
      <c r="O52" s="78" t="str">
        <f t="shared" si="36"/>
        <v/>
      </c>
      <c r="P52" s="78" t="str">
        <f t="shared" si="30"/>
        <v/>
      </c>
      <c r="Q52" s="78" t="str">
        <f t="shared" si="31"/>
        <v/>
      </c>
      <c r="R52" s="78" t="str">
        <f t="shared" si="37"/>
        <v/>
      </c>
      <c r="S52" s="78" t="str">
        <f t="shared" si="32"/>
        <v/>
      </c>
      <c r="T52" s="78" t="str">
        <f t="shared" si="33"/>
        <v/>
      </c>
      <c r="U52" s="78" t="str">
        <f t="shared" si="38"/>
        <v/>
      </c>
      <c r="V52" s="77" t="str">
        <f t="shared" si="15"/>
        <v/>
      </c>
      <c r="W52" s="77" t="str">
        <f t="shared" si="16"/>
        <v/>
      </c>
      <c r="X52" s="77" t="str">
        <f t="shared" si="17"/>
        <v/>
      </c>
      <c r="Y52" s="77" t="str">
        <f>IF(ISNUMBER('Vstupy Hybridů'!J52),'Vstupy Hybridů'!J52,"")</f>
        <v/>
      </c>
      <c r="Z52" s="77" t="str">
        <f>IF(ISNUMBER('Vstupy Hybridů'!K52),'Vstupy Hybridů'!K52,"")</f>
        <v/>
      </c>
      <c r="AA52" s="77" t="str">
        <f>IF(ISNUMBER('Vstupy Hybridů'!L52),'Vstupy Hybridů'!L52,"")</f>
        <v/>
      </c>
      <c r="AB52" s="77" t="str">
        <f>IF(ISNUMBER('Vstupy Hybridů'!M52),'Vstupy Hybridů'!M52,"")</f>
        <v/>
      </c>
      <c r="AC52" s="77" t="str">
        <f>IF(ISNUMBER('Vstupy Hybridů'!N52),'Vstupy Hybridů'!N52,"")</f>
        <v/>
      </c>
      <c r="AD52" s="77" t="str">
        <f>IF(AND(ISNUMBER(K52),ISNUMBER('Vstupy Hybridů'!O52),ISNUMBER(J52)),K52*('Vstupy Hybridů'!O52/100)*100/J52,"")</f>
        <v/>
      </c>
      <c r="AE52" s="77" t="str">
        <f t="shared" si="34"/>
        <v/>
      </c>
      <c r="AF52" s="77" t="str">
        <f>IF(AND(ISNUMBER(AH52),ISNUMBER('Vstupy pro NEL'!$K$16)),('Vstupy pro NEL'!$K$16-AH52),"")</f>
        <v/>
      </c>
      <c r="AG52" s="77" t="str">
        <f t="shared" si="18"/>
        <v/>
      </c>
      <c r="AH52" s="77" t="str">
        <f t="shared" si="19"/>
        <v/>
      </c>
      <c r="AI52" s="77" t="str">
        <f t="shared" si="20"/>
        <v/>
      </c>
      <c r="AJ52" s="77" t="str">
        <f t="shared" si="21"/>
        <v/>
      </c>
      <c r="AK52" s="77" t="str">
        <f t="shared" si="22"/>
        <v/>
      </c>
      <c r="AL52" s="77" t="str">
        <f t="shared" si="23"/>
        <v/>
      </c>
      <c r="AM52" s="77" t="str">
        <f t="shared" si="24"/>
        <v/>
      </c>
      <c r="AN52" s="77" t="str">
        <f>IF(AND(ISNUMBER(AH52),ISNUMBER(AL52),ISNUMBER(AF52)),'Vstupy pro NEL'!$G$34*('Vstupy pro NEL'!$L$7+'Vstupy pro NEL'!$L$10+AH52*AL52/100+AF52*'Vstupy pro NEL'!$G$16),"")</f>
        <v/>
      </c>
      <c r="AO52" s="77" t="str">
        <f>IF(AND(ISNUMBER(AH52),ISNUMBER(AF52)),'Vstupy pro NEL'!$G$34*('Vstupy pro NEL'!$L$7+'Vstupy pro NEL'!$L$10+AH52*'Vstupy pro NEL'!$G$13+AF52*'Vstupy pro NEL'!$G$16),"")</f>
        <v/>
      </c>
      <c r="AP52" s="77" t="str">
        <f>IF(AND(ISNUMBER('Vstupy pro NEL'!$E$40),ISNUMBER(AN52)),AN52*(0.463+0.24*AN52/'Vstupy pro NEL'!$E$40),"")</f>
        <v/>
      </c>
      <c r="AQ52" s="77" t="str">
        <f>IF(AND(ISNUMBER('Vstupy pro NEL'!$E$40),ISNUMBER(AO52)),AO52*(0.463+0.24*AO52/'Vstupy pro NEL'!$E$40),"")</f>
        <v/>
      </c>
      <c r="AR52" s="77" t="str">
        <f>IF(AND(ISNUMBER('Vstupy pro NEL'!$E$7),ISNUMBER('Vstupy pro NEL'!$E$10),ISNUMBER(AG52),ISNUMBER(AI52),ISNUMBER('Vstupy pro NEL'!$E$19)),(15.27*'Vstupy pro NEL'!$E$7/10+28.38*'Vstupy pro NEL'!$E$10/10+1.12*AG52+4.54*AI52)*(100-'Vstupy pro NEL'!$E$19/10)/100,"")</f>
        <v/>
      </c>
      <c r="AS52" s="79" t="str">
        <f t="shared" si="39"/>
        <v/>
      </c>
      <c r="AT52" s="79" t="str">
        <f t="shared" si="35"/>
        <v/>
      </c>
    </row>
    <row r="53" spans="1:46" x14ac:dyDescent="0.2">
      <c r="A53" s="191"/>
      <c r="B53" s="74">
        <f>'Vstupy Hybridů'!B53</f>
        <v>3</v>
      </c>
      <c r="C53" s="75">
        <f>'Vstupy Hybridů'!C53</f>
        <v>0</v>
      </c>
      <c r="D53" s="76" t="str">
        <f>IF(ISBLANK('Vstupy Hybridů'!D53),"",'Vstupy Hybridů'!D53)</f>
        <v/>
      </c>
      <c r="E53" s="76" t="str">
        <f>IF(ISBLANK('Vstupy Hybridů'!E53),"",'Vstupy Hybridů'!E53)</f>
        <v/>
      </c>
      <c r="F53" s="76" t="str">
        <f>IF(ISBLANK('Vstupy Hybridů'!F53),"",'Vstupy Hybridů'!F53)</f>
        <v/>
      </c>
      <c r="G53" s="77" t="str">
        <f>IF(ISBLANK('Vstupy Hybridů'!G53),"",'Vstupy Hybridů'!G53)</f>
        <v/>
      </c>
      <c r="H53" s="77" t="str">
        <f>IF(ISBLANK('Vstupy Hybridů'!H53),"",'Vstupy Hybridů'!H53)</f>
        <v/>
      </c>
      <c r="I53" s="77" t="str">
        <f>IF(ISBLANK('Vstupy Hybridů'!I53),"",'Vstupy Hybridů'!I53)</f>
        <v/>
      </c>
      <c r="J53" s="78" t="str">
        <f t="shared" si="25"/>
        <v/>
      </c>
      <c r="K53" s="78" t="str">
        <f t="shared" si="26"/>
        <v/>
      </c>
      <c r="L53" s="78" t="str">
        <f t="shared" si="27"/>
        <v/>
      </c>
      <c r="M53" s="78" t="str">
        <f t="shared" si="28"/>
        <v/>
      </c>
      <c r="N53" s="78" t="str">
        <f t="shared" si="29"/>
        <v/>
      </c>
      <c r="O53" s="78" t="str">
        <f t="shared" si="36"/>
        <v/>
      </c>
      <c r="P53" s="78" t="str">
        <f t="shared" si="30"/>
        <v/>
      </c>
      <c r="Q53" s="78" t="str">
        <f t="shared" si="31"/>
        <v/>
      </c>
      <c r="R53" s="78" t="str">
        <f t="shared" si="37"/>
        <v/>
      </c>
      <c r="S53" s="78" t="str">
        <f t="shared" si="32"/>
        <v/>
      </c>
      <c r="T53" s="78" t="str">
        <f t="shared" si="33"/>
        <v/>
      </c>
      <c r="U53" s="78" t="str">
        <f t="shared" si="38"/>
        <v/>
      </c>
      <c r="V53" s="77" t="str">
        <f t="shared" si="15"/>
        <v/>
      </c>
      <c r="W53" s="77" t="str">
        <f t="shared" si="16"/>
        <v/>
      </c>
      <c r="X53" s="77" t="str">
        <f t="shared" si="17"/>
        <v/>
      </c>
      <c r="Y53" s="77" t="str">
        <f>IF(ISNUMBER('Vstupy Hybridů'!J53),'Vstupy Hybridů'!J53,"")</f>
        <v/>
      </c>
      <c r="Z53" s="77" t="str">
        <f>IF(ISNUMBER('Vstupy Hybridů'!K53),'Vstupy Hybridů'!K53,"")</f>
        <v/>
      </c>
      <c r="AA53" s="77" t="str">
        <f>IF(ISNUMBER('Vstupy Hybridů'!L53),'Vstupy Hybridů'!L53,"")</f>
        <v/>
      </c>
      <c r="AB53" s="77" t="str">
        <f>IF(ISNUMBER('Vstupy Hybridů'!M53),'Vstupy Hybridů'!M53,"")</f>
        <v/>
      </c>
      <c r="AC53" s="77" t="str">
        <f>IF(ISNUMBER('Vstupy Hybridů'!N53),'Vstupy Hybridů'!N53,"")</f>
        <v/>
      </c>
      <c r="AD53" s="77" t="str">
        <f>IF(AND(ISNUMBER(K53),ISNUMBER('Vstupy Hybridů'!O53),ISNUMBER(J53)),K53*('Vstupy Hybridů'!O53/100)*100/J53,"")</f>
        <v/>
      </c>
      <c r="AE53" s="77" t="str">
        <f t="shared" si="34"/>
        <v/>
      </c>
      <c r="AF53" s="77" t="str">
        <f>IF(AND(ISNUMBER(AH53),ISNUMBER('Vstupy pro NEL'!$K$16)),('Vstupy pro NEL'!$K$16-AH53),"")</f>
        <v/>
      </c>
      <c r="AG53" s="77" t="str">
        <f t="shared" si="18"/>
        <v/>
      </c>
      <c r="AH53" s="77" t="str">
        <f t="shared" si="19"/>
        <v/>
      </c>
      <c r="AI53" s="77" t="str">
        <f t="shared" si="20"/>
        <v/>
      </c>
      <c r="AJ53" s="77" t="str">
        <f t="shared" si="21"/>
        <v/>
      </c>
      <c r="AK53" s="77" t="str">
        <f t="shared" si="22"/>
        <v/>
      </c>
      <c r="AL53" s="77" t="str">
        <f t="shared" si="23"/>
        <v/>
      </c>
      <c r="AM53" s="77" t="str">
        <f t="shared" si="24"/>
        <v/>
      </c>
      <c r="AN53" s="77" t="str">
        <f>IF(AND(ISNUMBER(AH53),ISNUMBER(AL53),ISNUMBER(AF53)),'Vstupy pro NEL'!$G$34*('Vstupy pro NEL'!$L$7+'Vstupy pro NEL'!$L$10+AH53*AL53/100+AF53*'Vstupy pro NEL'!$G$16),"")</f>
        <v/>
      </c>
      <c r="AO53" s="77" t="str">
        <f>IF(AND(ISNUMBER(AH53),ISNUMBER(AF53)),'Vstupy pro NEL'!$G$34*('Vstupy pro NEL'!$L$7+'Vstupy pro NEL'!$L$10+AH53*'Vstupy pro NEL'!$G$13+AF53*'Vstupy pro NEL'!$G$16),"")</f>
        <v/>
      </c>
      <c r="AP53" s="77" t="str">
        <f>IF(AND(ISNUMBER('Vstupy pro NEL'!$E$40),ISNUMBER(AN53)),AN53*(0.463+0.24*AN53/'Vstupy pro NEL'!$E$40),"")</f>
        <v/>
      </c>
      <c r="AQ53" s="77" t="str">
        <f>IF(AND(ISNUMBER('Vstupy pro NEL'!$E$40),ISNUMBER(AO53)),AO53*(0.463+0.24*AO53/'Vstupy pro NEL'!$E$40),"")</f>
        <v/>
      </c>
      <c r="AR53" s="77" t="str">
        <f>IF(AND(ISNUMBER('Vstupy pro NEL'!$E$7),ISNUMBER('Vstupy pro NEL'!$E$10),ISNUMBER(AG53),ISNUMBER(AI53),ISNUMBER('Vstupy pro NEL'!$E$19)),(15.27*'Vstupy pro NEL'!$E$7/10+28.38*'Vstupy pro NEL'!$E$10/10+1.12*AG53+4.54*AI53)*(100-'Vstupy pro NEL'!$E$19/10)/100,"")</f>
        <v/>
      </c>
      <c r="AS53" s="79" t="str">
        <f t="shared" si="39"/>
        <v/>
      </c>
      <c r="AT53" s="79" t="str">
        <f t="shared" si="35"/>
        <v/>
      </c>
    </row>
    <row r="54" spans="1:46" x14ac:dyDescent="0.2">
      <c r="A54" s="191" t="str">
        <f>'Vstupy Hybridů'!A54</f>
        <v>H17</v>
      </c>
      <c r="B54" s="74">
        <f>'Vstupy Hybridů'!B54</f>
        <v>1</v>
      </c>
      <c r="C54" s="75">
        <f>'Vstupy Hybridů'!C54</f>
        <v>0</v>
      </c>
      <c r="D54" s="76" t="str">
        <f>IF(ISBLANK('Vstupy Hybridů'!D54),"",'Vstupy Hybridů'!D54)</f>
        <v/>
      </c>
      <c r="E54" s="76" t="str">
        <f>IF(ISBLANK('Vstupy Hybridů'!E54),"",'Vstupy Hybridů'!E54)</f>
        <v/>
      </c>
      <c r="F54" s="76" t="str">
        <f>IF(ISBLANK('Vstupy Hybridů'!F54),"",'Vstupy Hybridů'!F54)</f>
        <v/>
      </c>
      <c r="G54" s="77" t="str">
        <f>IF(ISBLANK('Vstupy Hybridů'!G54),"",'Vstupy Hybridů'!G54)</f>
        <v/>
      </c>
      <c r="H54" s="77" t="str">
        <f>IF(ISBLANK('Vstupy Hybridů'!H54),"",'Vstupy Hybridů'!H54)</f>
        <v/>
      </c>
      <c r="I54" s="77" t="str">
        <f>IF(ISBLANK('Vstupy Hybridů'!I54),"",'Vstupy Hybridů'!I54)</f>
        <v/>
      </c>
      <c r="J54" s="78" t="str">
        <f t="shared" si="25"/>
        <v/>
      </c>
      <c r="K54" s="78" t="str">
        <f t="shared" si="26"/>
        <v/>
      </c>
      <c r="L54" s="78" t="str">
        <f t="shared" si="27"/>
        <v/>
      </c>
      <c r="M54" s="78" t="str">
        <f t="shared" si="28"/>
        <v/>
      </c>
      <c r="N54" s="78" t="str">
        <f t="shared" si="29"/>
        <v/>
      </c>
      <c r="O54" s="78" t="str">
        <f t="shared" si="36"/>
        <v/>
      </c>
      <c r="P54" s="78" t="str">
        <f t="shared" si="30"/>
        <v/>
      </c>
      <c r="Q54" s="78" t="str">
        <f t="shared" si="31"/>
        <v/>
      </c>
      <c r="R54" s="78" t="str">
        <f t="shared" si="37"/>
        <v/>
      </c>
      <c r="S54" s="78" t="str">
        <f t="shared" si="32"/>
        <v/>
      </c>
      <c r="T54" s="78" t="str">
        <f t="shared" si="33"/>
        <v/>
      </c>
      <c r="U54" s="78" t="str">
        <f t="shared" si="38"/>
        <v/>
      </c>
      <c r="V54" s="77" t="str">
        <f t="shared" si="15"/>
        <v/>
      </c>
      <c r="W54" s="77" t="str">
        <f t="shared" si="16"/>
        <v/>
      </c>
      <c r="X54" s="77" t="str">
        <f t="shared" si="17"/>
        <v/>
      </c>
      <c r="Y54" s="77" t="str">
        <f>IF(ISNUMBER('Vstupy Hybridů'!J54),'Vstupy Hybridů'!J54,"")</f>
        <v/>
      </c>
      <c r="Z54" s="77" t="str">
        <f>IF(ISNUMBER('Vstupy Hybridů'!K54),'Vstupy Hybridů'!K54,"")</f>
        <v/>
      </c>
      <c r="AA54" s="77" t="str">
        <f>IF(ISNUMBER('Vstupy Hybridů'!L54),'Vstupy Hybridů'!L54,"")</f>
        <v/>
      </c>
      <c r="AB54" s="77" t="str">
        <f>IF(ISNUMBER('Vstupy Hybridů'!M54),'Vstupy Hybridů'!M54,"")</f>
        <v/>
      </c>
      <c r="AC54" s="77" t="str">
        <f>IF(ISNUMBER('Vstupy Hybridů'!N54),'Vstupy Hybridů'!N54,"")</f>
        <v/>
      </c>
      <c r="AD54" s="77" t="str">
        <f>IF(AND(ISNUMBER(K54),ISNUMBER('Vstupy Hybridů'!O54),ISNUMBER(J54)),K54*('Vstupy Hybridů'!O54/100)*100/J54,"")</f>
        <v/>
      </c>
      <c r="AE54" s="77" t="str">
        <f t="shared" si="34"/>
        <v/>
      </c>
      <c r="AF54" s="77" t="str">
        <f>IF(AND(ISNUMBER(AH54),ISNUMBER('Vstupy pro NEL'!$K$16)),('Vstupy pro NEL'!$K$16-AH54),"")</f>
        <v/>
      </c>
      <c r="AG54" s="77" t="str">
        <f t="shared" si="18"/>
        <v/>
      </c>
      <c r="AH54" s="77" t="str">
        <f t="shared" si="19"/>
        <v/>
      </c>
      <c r="AI54" s="77" t="str">
        <f t="shared" si="20"/>
        <v/>
      </c>
      <c r="AJ54" s="77" t="str">
        <f t="shared" si="21"/>
        <v/>
      </c>
      <c r="AK54" s="77" t="str">
        <f t="shared" si="22"/>
        <v/>
      </c>
      <c r="AL54" s="77" t="str">
        <f t="shared" si="23"/>
        <v/>
      </c>
      <c r="AM54" s="77" t="str">
        <f t="shared" si="24"/>
        <v/>
      </c>
      <c r="AN54" s="77" t="str">
        <f>IF(AND(ISNUMBER(AH54),ISNUMBER(AL54),ISNUMBER(AF54)),'Vstupy pro NEL'!$G$34*('Vstupy pro NEL'!$L$7+'Vstupy pro NEL'!$L$10+AH54*AL54/100+AF54*'Vstupy pro NEL'!$G$16),"")</f>
        <v/>
      </c>
      <c r="AO54" s="77" t="str">
        <f>IF(AND(ISNUMBER(AH54),ISNUMBER(AF54)),'Vstupy pro NEL'!$G$34*('Vstupy pro NEL'!$L$7+'Vstupy pro NEL'!$L$10+AH54*'Vstupy pro NEL'!$G$13+AF54*'Vstupy pro NEL'!$G$16),"")</f>
        <v/>
      </c>
      <c r="AP54" s="77" t="str">
        <f>IF(AND(ISNUMBER('Vstupy pro NEL'!$E$40),ISNUMBER(AN54)),AN54*(0.463+0.24*AN54/'Vstupy pro NEL'!$E$40),"")</f>
        <v/>
      </c>
      <c r="AQ54" s="77" t="str">
        <f>IF(AND(ISNUMBER('Vstupy pro NEL'!$E$40),ISNUMBER(AO54)),AO54*(0.463+0.24*AO54/'Vstupy pro NEL'!$E$40),"")</f>
        <v/>
      </c>
      <c r="AR54" s="77" t="str">
        <f>IF(AND(ISNUMBER('Vstupy pro NEL'!$E$7),ISNUMBER('Vstupy pro NEL'!$E$10),ISNUMBER(AG54),ISNUMBER(AI54),ISNUMBER('Vstupy pro NEL'!$E$19)),(15.27*'Vstupy pro NEL'!$E$7/10+28.38*'Vstupy pro NEL'!$E$10/10+1.12*AG54+4.54*AI54)*(100-'Vstupy pro NEL'!$E$19/10)/100,"")</f>
        <v/>
      </c>
      <c r="AS54" s="79" t="str">
        <f t="shared" si="39"/>
        <v/>
      </c>
      <c r="AT54" s="79" t="str">
        <f t="shared" si="35"/>
        <v/>
      </c>
    </row>
    <row r="55" spans="1:46" x14ac:dyDescent="0.2">
      <c r="A55" s="191"/>
      <c r="B55" s="74">
        <f>'Vstupy Hybridů'!B55</f>
        <v>2</v>
      </c>
      <c r="C55" s="75">
        <f>'Vstupy Hybridů'!C55</f>
        <v>0</v>
      </c>
      <c r="D55" s="76" t="str">
        <f>IF(ISBLANK('Vstupy Hybridů'!D55),"",'Vstupy Hybridů'!D55)</f>
        <v/>
      </c>
      <c r="E55" s="76" t="str">
        <f>IF(ISBLANK('Vstupy Hybridů'!E55),"",'Vstupy Hybridů'!E55)</f>
        <v/>
      </c>
      <c r="F55" s="76" t="str">
        <f>IF(ISBLANK('Vstupy Hybridů'!F55),"",'Vstupy Hybridů'!F55)</f>
        <v/>
      </c>
      <c r="G55" s="77" t="str">
        <f>IF(ISBLANK('Vstupy Hybridů'!G55),"",'Vstupy Hybridů'!G55)</f>
        <v/>
      </c>
      <c r="H55" s="77" t="str">
        <f>IF(ISBLANK('Vstupy Hybridů'!H55),"",'Vstupy Hybridů'!H55)</f>
        <v/>
      </c>
      <c r="I55" s="77" t="str">
        <f>IF(ISBLANK('Vstupy Hybridů'!I55),"",'Vstupy Hybridů'!I55)</f>
        <v/>
      </c>
      <c r="J55" s="78" t="str">
        <f t="shared" si="25"/>
        <v/>
      </c>
      <c r="K55" s="78" t="str">
        <f t="shared" si="26"/>
        <v/>
      </c>
      <c r="L55" s="78" t="str">
        <f t="shared" si="27"/>
        <v/>
      </c>
      <c r="M55" s="78" t="str">
        <f t="shared" si="28"/>
        <v/>
      </c>
      <c r="N55" s="78" t="str">
        <f t="shared" si="29"/>
        <v/>
      </c>
      <c r="O55" s="78" t="str">
        <f t="shared" si="36"/>
        <v/>
      </c>
      <c r="P55" s="78" t="str">
        <f t="shared" si="30"/>
        <v/>
      </c>
      <c r="Q55" s="78" t="str">
        <f t="shared" si="31"/>
        <v/>
      </c>
      <c r="R55" s="78" t="str">
        <f t="shared" si="37"/>
        <v/>
      </c>
      <c r="S55" s="78" t="str">
        <f t="shared" si="32"/>
        <v/>
      </c>
      <c r="T55" s="78" t="str">
        <f t="shared" si="33"/>
        <v/>
      </c>
      <c r="U55" s="78" t="str">
        <f t="shared" si="38"/>
        <v/>
      </c>
      <c r="V55" s="77" t="str">
        <f t="shared" si="15"/>
        <v/>
      </c>
      <c r="W55" s="77" t="str">
        <f t="shared" si="16"/>
        <v/>
      </c>
      <c r="X55" s="77" t="str">
        <f t="shared" si="17"/>
        <v/>
      </c>
      <c r="Y55" s="77" t="str">
        <f>IF(ISNUMBER('Vstupy Hybridů'!J55),'Vstupy Hybridů'!J55,"")</f>
        <v/>
      </c>
      <c r="Z55" s="77" t="str">
        <f>IF(ISNUMBER('Vstupy Hybridů'!K55),'Vstupy Hybridů'!K55,"")</f>
        <v/>
      </c>
      <c r="AA55" s="77" t="str">
        <f>IF(ISNUMBER('Vstupy Hybridů'!L55),'Vstupy Hybridů'!L55,"")</f>
        <v/>
      </c>
      <c r="AB55" s="77" t="str">
        <f>IF(ISNUMBER('Vstupy Hybridů'!M55),'Vstupy Hybridů'!M55,"")</f>
        <v/>
      </c>
      <c r="AC55" s="77" t="str">
        <f>IF(ISNUMBER('Vstupy Hybridů'!N55),'Vstupy Hybridů'!N55,"")</f>
        <v/>
      </c>
      <c r="AD55" s="77" t="str">
        <f>IF(AND(ISNUMBER(K55),ISNUMBER('Vstupy Hybridů'!O55),ISNUMBER(J55)),K55*('Vstupy Hybridů'!O55/100)*100/J55,"")</f>
        <v/>
      </c>
      <c r="AE55" s="77" t="str">
        <f t="shared" si="34"/>
        <v/>
      </c>
      <c r="AF55" s="77" t="str">
        <f>IF(AND(ISNUMBER(AH55),ISNUMBER('Vstupy pro NEL'!$K$16)),('Vstupy pro NEL'!$K$16-AH55),"")</f>
        <v/>
      </c>
      <c r="AG55" s="77" t="str">
        <f t="shared" si="18"/>
        <v/>
      </c>
      <c r="AH55" s="77" t="str">
        <f t="shared" si="19"/>
        <v/>
      </c>
      <c r="AI55" s="77" t="str">
        <f t="shared" si="20"/>
        <v/>
      </c>
      <c r="AJ55" s="77" t="str">
        <f t="shared" si="21"/>
        <v/>
      </c>
      <c r="AK55" s="77" t="str">
        <f t="shared" si="22"/>
        <v/>
      </c>
      <c r="AL55" s="77" t="str">
        <f t="shared" si="23"/>
        <v/>
      </c>
      <c r="AM55" s="77" t="str">
        <f t="shared" si="24"/>
        <v/>
      </c>
      <c r="AN55" s="77" t="str">
        <f>IF(AND(ISNUMBER(AH55),ISNUMBER(AL55),ISNUMBER(AF55)),'Vstupy pro NEL'!$G$34*('Vstupy pro NEL'!$L$7+'Vstupy pro NEL'!$L$10+AH55*AL55/100+AF55*'Vstupy pro NEL'!$G$16),"")</f>
        <v/>
      </c>
      <c r="AO55" s="77" t="str">
        <f>IF(AND(ISNUMBER(AH55),ISNUMBER(AF55)),'Vstupy pro NEL'!$G$34*('Vstupy pro NEL'!$L$7+'Vstupy pro NEL'!$L$10+AH55*'Vstupy pro NEL'!$G$13+AF55*'Vstupy pro NEL'!$G$16),"")</f>
        <v/>
      </c>
      <c r="AP55" s="77" t="str">
        <f>IF(AND(ISNUMBER('Vstupy pro NEL'!$E$40),ISNUMBER(AN55)),AN55*(0.463+0.24*AN55/'Vstupy pro NEL'!$E$40),"")</f>
        <v/>
      </c>
      <c r="AQ55" s="77" t="str">
        <f>IF(AND(ISNUMBER('Vstupy pro NEL'!$E$40),ISNUMBER(AO55)),AO55*(0.463+0.24*AO55/'Vstupy pro NEL'!$E$40),"")</f>
        <v/>
      </c>
      <c r="AR55" s="77" t="str">
        <f>IF(AND(ISNUMBER('Vstupy pro NEL'!$E$7),ISNUMBER('Vstupy pro NEL'!$E$10),ISNUMBER(AG55),ISNUMBER(AI55),ISNUMBER('Vstupy pro NEL'!$E$19)),(15.27*'Vstupy pro NEL'!$E$7/10+28.38*'Vstupy pro NEL'!$E$10/10+1.12*AG55+4.54*AI55)*(100-'Vstupy pro NEL'!$E$19/10)/100,"")</f>
        <v/>
      </c>
      <c r="AS55" s="79" t="str">
        <f t="shared" si="39"/>
        <v/>
      </c>
      <c r="AT55" s="79" t="str">
        <f t="shared" si="35"/>
        <v/>
      </c>
    </row>
    <row r="56" spans="1:46" x14ac:dyDescent="0.2">
      <c r="A56" s="191"/>
      <c r="B56" s="74">
        <f>'Vstupy Hybridů'!B56</f>
        <v>3</v>
      </c>
      <c r="C56" s="75">
        <f>'Vstupy Hybridů'!C56</f>
        <v>0</v>
      </c>
      <c r="D56" s="76" t="str">
        <f>IF(ISBLANK('Vstupy Hybridů'!D56),"",'Vstupy Hybridů'!D56)</f>
        <v/>
      </c>
      <c r="E56" s="76" t="str">
        <f>IF(ISBLANK('Vstupy Hybridů'!E56),"",'Vstupy Hybridů'!E56)</f>
        <v/>
      </c>
      <c r="F56" s="76" t="str">
        <f>IF(ISBLANK('Vstupy Hybridů'!F56),"",'Vstupy Hybridů'!F56)</f>
        <v/>
      </c>
      <c r="G56" s="77" t="str">
        <f>IF(ISBLANK('Vstupy Hybridů'!G56),"",'Vstupy Hybridů'!G56)</f>
        <v/>
      </c>
      <c r="H56" s="77" t="str">
        <f>IF(ISBLANK('Vstupy Hybridů'!H56),"",'Vstupy Hybridů'!H56)</f>
        <v/>
      </c>
      <c r="I56" s="77" t="str">
        <f>IF(ISBLANK('Vstupy Hybridů'!I56),"",'Vstupy Hybridů'!I56)</f>
        <v/>
      </c>
      <c r="J56" s="78" t="str">
        <f t="shared" si="25"/>
        <v/>
      </c>
      <c r="K56" s="78" t="str">
        <f t="shared" si="26"/>
        <v/>
      </c>
      <c r="L56" s="78" t="str">
        <f t="shared" si="27"/>
        <v/>
      </c>
      <c r="M56" s="78" t="str">
        <f t="shared" si="28"/>
        <v/>
      </c>
      <c r="N56" s="78" t="str">
        <f t="shared" si="29"/>
        <v/>
      </c>
      <c r="O56" s="78" t="str">
        <f t="shared" si="36"/>
        <v/>
      </c>
      <c r="P56" s="78" t="str">
        <f t="shared" si="30"/>
        <v/>
      </c>
      <c r="Q56" s="78" t="str">
        <f t="shared" si="31"/>
        <v/>
      </c>
      <c r="R56" s="78" t="str">
        <f t="shared" si="37"/>
        <v/>
      </c>
      <c r="S56" s="78" t="str">
        <f t="shared" si="32"/>
        <v/>
      </c>
      <c r="T56" s="78" t="str">
        <f t="shared" si="33"/>
        <v/>
      </c>
      <c r="U56" s="78" t="str">
        <f t="shared" si="38"/>
        <v/>
      </c>
      <c r="V56" s="77" t="str">
        <f t="shared" si="15"/>
        <v/>
      </c>
      <c r="W56" s="77" t="str">
        <f t="shared" si="16"/>
        <v/>
      </c>
      <c r="X56" s="77" t="str">
        <f t="shared" si="17"/>
        <v/>
      </c>
      <c r="Y56" s="77" t="str">
        <f>IF(ISNUMBER('Vstupy Hybridů'!J56),'Vstupy Hybridů'!J56,"")</f>
        <v/>
      </c>
      <c r="Z56" s="77" t="str">
        <f>IF(ISNUMBER('Vstupy Hybridů'!K56),'Vstupy Hybridů'!K56,"")</f>
        <v/>
      </c>
      <c r="AA56" s="77" t="str">
        <f>IF(ISNUMBER('Vstupy Hybridů'!L56),'Vstupy Hybridů'!L56,"")</f>
        <v/>
      </c>
      <c r="AB56" s="77" t="str">
        <f>IF(ISNUMBER('Vstupy Hybridů'!M56),'Vstupy Hybridů'!M56,"")</f>
        <v/>
      </c>
      <c r="AC56" s="77" t="str">
        <f>IF(ISNUMBER('Vstupy Hybridů'!N56),'Vstupy Hybridů'!N56,"")</f>
        <v/>
      </c>
      <c r="AD56" s="77" t="str">
        <f>IF(AND(ISNUMBER(K56),ISNUMBER('Vstupy Hybridů'!O56),ISNUMBER(J56)),K56*('Vstupy Hybridů'!O56/100)*100/J56,"")</f>
        <v/>
      </c>
      <c r="AE56" s="77" t="str">
        <f t="shared" si="34"/>
        <v/>
      </c>
      <c r="AF56" s="77" t="str">
        <f>IF(AND(ISNUMBER(AH56),ISNUMBER('Vstupy pro NEL'!$K$16)),('Vstupy pro NEL'!$K$16-AH56),"")</f>
        <v/>
      </c>
      <c r="AG56" s="77" t="str">
        <f t="shared" si="18"/>
        <v/>
      </c>
      <c r="AH56" s="77" t="str">
        <f t="shared" si="19"/>
        <v/>
      </c>
      <c r="AI56" s="77" t="str">
        <f t="shared" si="20"/>
        <v/>
      </c>
      <c r="AJ56" s="77" t="str">
        <f t="shared" si="21"/>
        <v/>
      </c>
      <c r="AK56" s="77" t="str">
        <f t="shared" si="22"/>
        <v/>
      </c>
      <c r="AL56" s="77" t="str">
        <f t="shared" si="23"/>
        <v/>
      </c>
      <c r="AM56" s="77" t="str">
        <f t="shared" si="24"/>
        <v/>
      </c>
      <c r="AN56" s="77" t="str">
        <f>IF(AND(ISNUMBER(AH56),ISNUMBER(AL56),ISNUMBER(AF56)),'Vstupy pro NEL'!$G$34*('Vstupy pro NEL'!$L$7+'Vstupy pro NEL'!$L$10+AH56*AL56/100+AF56*'Vstupy pro NEL'!$G$16),"")</f>
        <v/>
      </c>
      <c r="AO56" s="77" t="str">
        <f>IF(AND(ISNUMBER(AH56),ISNUMBER(AF56)),'Vstupy pro NEL'!$G$34*('Vstupy pro NEL'!$L$7+'Vstupy pro NEL'!$L$10+AH56*'Vstupy pro NEL'!$G$13+AF56*'Vstupy pro NEL'!$G$16),"")</f>
        <v/>
      </c>
      <c r="AP56" s="77" t="str">
        <f>IF(AND(ISNUMBER('Vstupy pro NEL'!$E$40),ISNUMBER(AN56)),AN56*(0.463+0.24*AN56/'Vstupy pro NEL'!$E$40),"")</f>
        <v/>
      </c>
      <c r="AQ56" s="77" t="str">
        <f>IF(AND(ISNUMBER('Vstupy pro NEL'!$E$40),ISNUMBER(AO56)),AO56*(0.463+0.24*AO56/'Vstupy pro NEL'!$E$40),"")</f>
        <v/>
      </c>
      <c r="AR56" s="77" t="str">
        <f>IF(AND(ISNUMBER('Vstupy pro NEL'!$E$7),ISNUMBER('Vstupy pro NEL'!$E$10),ISNUMBER(AG56),ISNUMBER(AI56),ISNUMBER('Vstupy pro NEL'!$E$19)),(15.27*'Vstupy pro NEL'!$E$7/10+28.38*'Vstupy pro NEL'!$E$10/10+1.12*AG56+4.54*AI56)*(100-'Vstupy pro NEL'!$E$19/10)/100,"")</f>
        <v/>
      </c>
      <c r="AS56" s="79" t="str">
        <f t="shared" si="39"/>
        <v/>
      </c>
      <c r="AT56" s="79" t="str">
        <f t="shared" si="35"/>
        <v/>
      </c>
    </row>
    <row r="57" spans="1:46" x14ac:dyDescent="0.2">
      <c r="A57" s="191" t="str">
        <f>'Vstupy Hybridů'!A57</f>
        <v>H18</v>
      </c>
      <c r="B57" s="74">
        <f>'Vstupy Hybridů'!B57</f>
        <v>1</v>
      </c>
      <c r="C57" s="75">
        <f>'Vstupy Hybridů'!C57</f>
        <v>0</v>
      </c>
      <c r="D57" s="76" t="str">
        <f>IF(ISBLANK('Vstupy Hybridů'!D57),"",'Vstupy Hybridů'!D57)</f>
        <v/>
      </c>
      <c r="E57" s="76" t="str">
        <f>IF(ISBLANK('Vstupy Hybridů'!E57),"",'Vstupy Hybridů'!E57)</f>
        <v/>
      </c>
      <c r="F57" s="76" t="str">
        <f>IF(ISBLANK('Vstupy Hybridů'!F57),"",'Vstupy Hybridů'!F57)</f>
        <v/>
      </c>
      <c r="G57" s="77" t="str">
        <f>IF(ISBLANK('Vstupy Hybridů'!G57),"",'Vstupy Hybridů'!G57)</f>
        <v/>
      </c>
      <c r="H57" s="77" t="str">
        <f>IF(ISBLANK('Vstupy Hybridů'!H57),"",'Vstupy Hybridů'!H57)</f>
        <v/>
      </c>
      <c r="I57" s="77" t="str">
        <f>IF(ISBLANK('Vstupy Hybridů'!I57),"",'Vstupy Hybridů'!I57)</f>
        <v/>
      </c>
      <c r="J57" s="78" t="str">
        <f t="shared" si="25"/>
        <v/>
      </c>
      <c r="K57" s="78" t="str">
        <f t="shared" si="26"/>
        <v/>
      </c>
      <c r="L57" s="78" t="str">
        <f t="shared" si="27"/>
        <v/>
      </c>
      <c r="M57" s="78" t="str">
        <f t="shared" si="28"/>
        <v/>
      </c>
      <c r="N57" s="78" t="str">
        <f t="shared" si="29"/>
        <v/>
      </c>
      <c r="O57" s="78" t="str">
        <f t="shared" si="36"/>
        <v/>
      </c>
      <c r="P57" s="78" t="str">
        <f t="shared" si="30"/>
        <v/>
      </c>
      <c r="Q57" s="78" t="str">
        <f t="shared" si="31"/>
        <v/>
      </c>
      <c r="R57" s="78" t="str">
        <f t="shared" si="37"/>
        <v/>
      </c>
      <c r="S57" s="78" t="str">
        <f t="shared" si="32"/>
        <v/>
      </c>
      <c r="T57" s="78" t="str">
        <f t="shared" si="33"/>
        <v/>
      </c>
      <c r="U57" s="78" t="str">
        <f t="shared" si="38"/>
        <v/>
      </c>
      <c r="V57" s="77" t="str">
        <f t="shared" si="15"/>
        <v/>
      </c>
      <c r="W57" s="77" t="str">
        <f t="shared" si="16"/>
        <v/>
      </c>
      <c r="X57" s="77" t="str">
        <f t="shared" si="17"/>
        <v/>
      </c>
      <c r="Y57" s="77" t="str">
        <f>IF(ISNUMBER('Vstupy Hybridů'!J57),'Vstupy Hybridů'!J57,"")</f>
        <v/>
      </c>
      <c r="Z57" s="77" t="str">
        <f>IF(ISNUMBER('Vstupy Hybridů'!K57),'Vstupy Hybridů'!K57,"")</f>
        <v/>
      </c>
      <c r="AA57" s="77" t="str">
        <f>IF(ISNUMBER('Vstupy Hybridů'!L57),'Vstupy Hybridů'!L57,"")</f>
        <v/>
      </c>
      <c r="AB57" s="77" t="str">
        <f>IF(ISNUMBER('Vstupy Hybridů'!M57),'Vstupy Hybridů'!M57,"")</f>
        <v/>
      </c>
      <c r="AC57" s="77" t="str">
        <f>IF(ISNUMBER('Vstupy Hybridů'!N57),'Vstupy Hybridů'!N57,"")</f>
        <v/>
      </c>
      <c r="AD57" s="77" t="str">
        <f>IF(AND(ISNUMBER(K57),ISNUMBER('Vstupy Hybridů'!O57),ISNUMBER(J57)),K57*('Vstupy Hybridů'!O57/100)*100/J57,"")</f>
        <v/>
      </c>
      <c r="AE57" s="77" t="str">
        <f t="shared" si="34"/>
        <v/>
      </c>
      <c r="AF57" s="77" t="str">
        <f>IF(AND(ISNUMBER(AH57),ISNUMBER('Vstupy pro NEL'!$K$16)),('Vstupy pro NEL'!$K$16-AH57),"")</f>
        <v/>
      </c>
      <c r="AG57" s="77" t="str">
        <f t="shared" si="18"/>
        <v/>
      </c>
      <c r="AH57" s="77" t="str">
        <f t="shared" si="19"/>
        <v/>
      </c>
      <c r="AI57" s="77" t="str">
        <f t="shared" si="20"/>
        <v/>
      </c>
      <c r="AJ57" s="77" t="str">
        <f t="shared" si="21"/>
        <v/>
      </c>
      <c r="AK57" s="77" t="str">
        <f t="shared" si="22"/>
        <v/>
      </c>
      <c r="AL57" s="77" t="str">
        <f t="shared" si="23"/>
        <v/>
      </c>
      <c r="AM57" s="77" t="str">
        <f t="shared" si="24"/>
        <v/>
      </c>
      <c r="AN57" s="77" t="str">
        <f>IF(AND(ISNUMBER(AH57),ISNUMBER(AL57),ISNUMBER(AF57)),'Vstupy pro NEL'!$G$34*('Vstupy pro NEL'!$L$7+'Vstupy pro NEL'!$L$10+AH57*AL57/100+AF57*'Vstupy pro NEL'!$G$16),"")</f>
        <v/>
      </c>
      <c r="AO57" s="77" t="str">
        <f>IF(AND(ISNUMBER(AH57),ISNUMBER(AF57)),'Vstupy pro NEL'!$G$34*('Vstupy pro NEL'!$L$7+'Vstupy pro NEL'!$L$10+AH57*'Vstupy pro NEL'!$G$13+AF57*'Vstupy pro NEL'!$G$16),"")</f>
        <v/>
      </c>
      <c r="AP57" s="77" t="str">
        <f>IF(AND(ISNUMBER('Vstupy pro NEL'!$E$40),ISNUMBER(AN57)),AN57*(0.463+0.24*AN57/'Vstupy pro NEL'!$E$40),"")</f>
        <v/>
      </c>
      <c r="AQ57" s="77" t="str">
        <f>IF(AND(ISNUMBER('Vstupy pro NEL'!$E$40),ISNUMBER(AO57)),AO57*(0.463+0.24*AO57/'Vstupy pro NEL'!$E$40),"")</f>
        <v/>
      </c>
      <c r="AR57" s="77" t="str">
        <f>IF(AND(ISNUMBER('Vstupy pro NEL'!$E$7),ISNUMBER('Vstupy pro NEL'!$E$10),ISNUMBER(AG57),ISNUMBER(AI57),ISNUMBER('Vstupy pro NEL'!$E$19)),(15.27*'Vstupy pro NEL'!$E$7/10+28.38*'Vstupy pro NEL'!$E$10/10+1.12*AG57+4.54*AI57)*(100-'Vstupy pro NEL'!$E$19/10)/100,"")</f>
        <v/>
      </c>
      <c r="AS57" s="79" t="str">
        <f t="shared" si="39"/>
        <v/>
      </c>
      <c r="AT57" s="79" t="str">
        <f t="shared" si="35"/>
        <v/>
      </c>
    </row>
    <row r="58" spans="1:46" x14ac:dyDescent="0.2">
      <c r="A58" s="191"/>
      <c r="B58" s="74">
        <f>'Vstupy Hybridů'!B58</f>
        <v>2</v>
      </c>
      <c r="C58" s="75">
        <f>'Vstupy Hybridů'!C58</f>
        <v>0</v>
      </c>
      <c r="D58" s="76" t="str">
        <f>IF(ISBLANK('Vstupy Hybridů'!D58),"",'Vstupy Hybridů'!D58)</f>
        <v/>
      </c>
      <c r="E58" s="76" t="str">
        <f>IF(ISBLANK('Vstupy Hybridů'!E58),"",'Vstupy Hybridů'!E58)</f>
        <v/>
      </c>
      <c r="F58" s="76" t="str">
        <f>IF(ISBLANK('Vstupy Hybridů'!F58),"",'Vstupy Hybridů'!F58)</f>
        <v/>
      </c>
      <c r="G58" s="77" t="str">
        <f>IF(ISBLANK('Vstupy Hybridů'!G58),"",'Vstupy Hybridů'!G58)</f>
        <v/>
      </c>
      <c r="H58" s="77" t="str">
        <f>IF(ISBLANK('Vstupy Hybridů'!H58),"",'Vstupy Hybridů'!H58)</f>
        <v/>
      </c>
      <c r="I58" s="77" t="str">
        <f>IF(ISBLANK('Vstupy Hybridů'!I58),"",'Vstupy Hybridů'!I58)</f>
        <v/>
      </c>
      <c r="J58" s="78" t="str">
        <f t="shared" si="25"/>
        <v/>
      </c>
      <c r="K58" s="78" t="str">
        <f t="shared" si="26"/>
        <v/>
      </c>
      <c r="L58" s="78" t="str">
        <f t="shared" si="27"/>
        <v/>
      </c>
      <c r="M58" s="78" t="str">
        <f t="shared" si="28"/>
        <v/>
      </c>
      <c r="N58" s="78" t="str">
        <f t="shared" si="29"/>
        <v/>
      </c>
      <c r="O58" s="78" t="str">
        <f t="shared" si="36"/>
        <v/>
      </c>
      <c r="P58" s="78" t="str">
        <f t="shared" si="30"/>
        <v/>
      </c>
      <c r="Q58" s="78" t="str">
        <f t="shared" si="31"/>
        <v/>
      </c>
      <c r="R58" s="78" t="str">
        <f t="shared" si="37"/>
        <v/>
      </c>
      <c r="S58" s="78" t="str">
        <f t="shared" si="32"/>
        <v/>
      </c>
      <c r="T58" s="78" t="str">
        <f t="shared" si="33"/>
        <v/>
      </c>
      <c r="U58" s="78" t="str">
        <f t="shared" si="38"/>
        <v/>
      </c>
      <c r="V58" s="77" t="str">
        <f t="shared" si="15"/>
        <v/>
      </c>
      <c r="W58" s="77" t="str">
        <f t="shared" si="16"/>
        <v/>
      </c>
      <c r="X58" s="77" t="str">
        <f t="shared" si="17"/>
        <v/>
      </c>
      <c r="Y58" s="77" t="str">
        <f>IF(ISNUMBER('Vstupy Hybridů'!J58),'Vstupy Hybridů'!J58,"")</f>
        <v/>
      </c>
      <c r="Z58" s="77" t="str">
        <f>IF(ISNUMBER('Vstupy Hybridů'!K58),'Vstupy Hybridů'!K58,"")</f>
        <v/>
      </c>
      <c r="AA58" s="77" t="str">
        <f>IF(ISNUMBER('Vstupy Hybridů'!L58),'Vstupy Hybridů'!L58,"")</f>
        <v/>
      </c>
      <c r="AB58" s="77" t="str">
        <f>IF(ISNUMBER('Vstupy Hybridů'!M58),'Vstupy Hybridů'!M58,"")</f>
        <v/>
      </c>
      <c r="AC58" s="77" t="str">
        <f>IF(ISNUMBER('Vstupy Hybridů'!N58),'Vstupy Hybridů'!N58,"")</f>
        <v/>
      </c>
      <c r="AD58" s="77" t="str">
        <f>IF(AND(ISNUMBER(K58),ISNUMBER('Vstupy Hybridů'!O58),ISNUMBER(J58)),K58*('Vstupy Hybridů'!O58/100)*100/J58,"")</f>
        <v/>
      </c>
      <c r="AE58" s="77" t="str">
        <f t="shared" si="34"/>
        <v/>
      </c>
      <c r="AF58" s="77" t="str">
        <f>IF(AND(ISNUMBER(AH58),ISNUMBER('Vstupy pro NEL'!$K$16)),('Vstupy pro NEL'!$K$16-AH58),"")</f>
        <v/>
      </c>
      <c r="AG58" s="77" t="str">
        <f t="shared" si="18"/>
        <v/>
      </c>
      <c r="AH58" s="77" t="str">
        <f t="shared" si="19"/>
        <v/>
      </c>
      <c r="AI58" s="77" t="str">
        <f t="shared" si="20"/>
        <v/>
      </c>
      <c r="AJ58" s="77" t="str">
        <f t="shared" si="21"/>
        <v/>
      </c>
      <c r="AK58" s="77" t="str">
        <f t="shared" si="22"/>
        <v/>
      </c>
      <c r="AL58" s="77" t="str">
        <f t="shared" si="23"/>
        <v/>
      </c>
      <c r="AM58" s="77" t="str">
        <f t="shared" si="24"/>
        <v/>
      </c>
      <c r="AN58" s="77" t="str">
        <f>IF(AND(ISNUMBER(AH58),ISNUMBER(AL58),ISNUMBER(AF58)),'Vstupy pro NEL'!$G$34*('Vstupy pro NEL'!$L$7+'Vstupy pro NEL'!$L$10+AH58*AL58/100+AF58*'Vstupy pro NEL'!$G$16),"")</f>
        <v/>
      </c>
      <c r="AO58" s="77" t="str">
        <f>IF(AND(ISNUMBER(AH58),ISNUMBER(AF58)),'Vstupy pro NEL'!$G$34*('Vstupy pro NEL'!$L$7+'Vstupy pro NEL'!$L$10+AH58*'Vstupy pro NEL'!$G$13+AF58*'Vstupy pro NEL'!$G$16),"")</f>
        <v/>
      </c>
      <c r="AP58" s="77" t="str">
        <f>IF(AND(ISNUMBER('Vstupy pro NEL'!$E$40),ISNUMBER(AN58)),AN58*(0.463+0.24*AN58/'Vstupy pro NEL'!$E$40),"")</f>
        <v/>
      </c>
      <c r="AQ58" s="77" t="str">
        <f>IF(AND(ISNUMBER('Vstupy pro NEL'!$E$40),ISNUMBER(AO58)),AO58*(0.463+0.24*AO58/'Vstupy pro NEL'!$E$40),"")</f>
        <v/>
      </c>
      <c r="AR58" s="77" t="str">
        <f>IF(AND(ISNUMBER('Vstupy pro NEL'!$E$7),ISNUMBER('Vstupy pro NEL'!$E$10),ISNUMBER(AG58),ISNUMBER(AI58),ISNUMBER('Vstupy pro NEL'!$E$19)),(15.27*'Vstupy pro NEL'!$E$7/10+28.38*'Vstupy pro NEL'!$E$10/10+1.12*AG58+4.54*AI58)*(100-'Vstupy pro NEL'!$E$19/10)/100,"")</f>
        <v/>
      </c>
      <c r="AS58" s="79" t="str">
        <f t="shared" si="39"/>
        <v/>
      </c>
      <c r="AT58" s="79" t="str">
        <f t="shared" si="35"/>
        <v/>
      </c>
    </row>
    <row r="59" spans="1:46" x14ac:dyDescent="0.2">
      <c r="A59" s="191"/>
      <c r="B59" s="74">
        <f>'Vstupy Hybridů'!B59</f>
        <v>3</v>
      </c>
      <c r="C59" s="75">
        <f>'Vstupy Hybridů'!C59</f>
        <v>0</v>
      </c>
      <c r="D59" s="76" t="str">
        <f>IF(ISBLANK('Vstupy Hybridů'!D59),"",'Vstupy Hybridů'!D59)</f>
        <v/>
      </c>
      <c r="E59" s="76" t="str">
        <f>IF(ISBLANK('Vstupy Hybridů'!E59),"",'Vstupy Hybridů'!E59)</f>
        <v/>
      </c>
      <c r="F59" s="76" t="str">
        <f>IF(ISBLANK('Vstupy Hybridů'!F59),"",'Vstupy Hybridů'!F59)</f>
        <v/>
      </c>
      <c r="G59" s="77" t="str">
        <f>IF(ISBLANK('Vstupy Hybridů'!G59),"",'Vstupy Hybridů'!G59)</f>
        <v/>
      </c>
      <c r="H59" s="77" t="str">
        <f>IF(ISBLANK('Vstupy Hybridů'!H59),"",'Vstupy Hybridů'!H59)</f>
        <v/>
      </c>
      <c r="I59" s="77" t="str">
        <f>IF(ISBLANK('Vstupy Hybridů'!I59),"",'Vstupy Hybridů'!I59)</f>
        <v/>
      </c>
      <c r="J59" s="78" t="str">
        <f t="shared" si="25"/>
        <v/>
      </c>
      <c r="K59" s="78" t="str">
        <f t="shared" si="26"/>
        <v/>
      </c>
      <c r="L59" s="78" t="str">
        <f t="shared" si="27"/>
        <v/>
      </c>
      <c r="M59" s="78" t="str">
        <f t="shared" si="28"/>
        <v/>
      </c>
      <c r="N59" s="78" t="str">
        <f t="shared" si="29"/>
        <v/>
      </c>
      <c r="O59" s="78" t="str">
        <f t="shared" si="36"/>
        <v/>
      </c>
      <c r="P59" s="78" t="str">
        <f t="shared" si="30"/>
        <v/>
      </c>
      <c r="Q59" s="78" t="str">
        <f t="shared" si="31"/>
        <v/>
      </c>
      <c r="R59" s="78" t="str">
        <f t="shared" si="37"/>
        <v/>
      </c>
      <c r="S59" s="78" t="str">
        <f t="shared" si="32"/>
        <v/>
      </c>
      <c r="T59" s="78" t="str">
        <f t="shared" si="33"/>
        <v/>
      </c>
      <c r="U59" s="78" t="str">
        <f t="shared" si="38"/>
        <v/>
      </c>
      <c r="V59" s="77" t="str">
        <f t="shared" si="15"/>
        <v/>
      </c>
      <c r="W59" s="77" t="str">
        <f t="shared" si="16"/>
        <v/>
      </c>
      <c r="X59" s="77" t="str">
        <f t="shared" si="17"/>
        <v/>
      </c>
      <c r="Y59" s="77" t="str">
        <f>IF(ISNUMBER('Vstupy Hybridů'!J59),'Vstupy Hybridů'!J59,"")</f>
        <v/>
      </c>
      <c r="Z59" s="77" t="str">
        <f>IF(ISNUMBER('Vstupy Hybridů'!K59),'Vstupy Hybridů'!K59,"")</f>
        <v/>
      </c>
      <c r="AA59" s="77" t="str">
        <f>IF(ISNUMBER('Vstupy Hybridů'!L59),'Vstupy Hybridů'!L59,"")</f>
        <v/>
      </c>
      <c r="AB59" s="77" t="str">
        <f>IF(ISNUMBER('Vstupy Hybridů'!M59),'Vstupy Hybridů'!M59,"")</f>
        <v/>
      </c>
      <c r="AC59" s="77" t="str">
        <f>IF(ISNUMBER('Vstupy Hybridů'!N59),'Vstupy Hybridů'!N59,"")</f>
        <v/>
      </c>
      <c r="AD59" s="77" t="str">
        <f>IF(AND(ISNUMBER(K59),ISNUMBER('Vstupy Hybridů'!O59),ISNUMBER(J59)),K59*('Vstupy Hybridů'!O59/100)*100/J59,"")</f>
        <v/>
      </c>
      <c r="AE59" s="77" t="str">
        <f t="shared" si="34"/>
        <v/>
      </c>
      <c r="AF59" s="77" t="str">
        <f>IF(AND(ISNUMBER(AH59),ISNUMBER('Vstupy pro NEL'!$K$16)),('Vstupy pro NEL'!$K$16-AH59),"")</f>
        <v/>
      </c>
      <c r="AG59" s="77" t="str">
        <f t="shared" si="18"/>
        <v/>
      </c>
      <c r="AH59" s="77" t="str">
        <f t="shared" si="19"/>
        <v/>
      </c>
      <c r="AI59" s="77" t="str">
        <f t="shared" si="20"/>
        <v/>
      </c>
      <c r="AJ59" s="77" t="str">
        <f t="shared" si="21"/>
        <v/>
      </c>
      <c r="AK59" s="77" t="str">
        <f t="shared" si="22"/>
        <v/>
      </c>
      <c r="AL59" s="77" t="str">
        <f t="shared" si="23"/>
        <v/>
      </c>
      <c r="AM59" s="77" t="str">
        <f t="shared" si="24"/>
        <v/>
      </c>
      <c r="AN59" s="77" t="str">
        <f>IF(AND(ISNUMBER(AH59),ISNUMBER(AL59),ISNUMBER(AF59)),'Vstupy pro NEL'!$G$34*('Vstupy pro NEL'!$L$7+'Vstupy pro NEL'!$L$10+AH59*AL59/100+AF59*'Vstupy pro NEL'!$G$16),"")</f>
        <v/>
      </c>
      <c r="AO59" s="77" t="str">
        <f>IF(AND(ISNUMBER(AH59),ISNUMBER(AF59)),'Vstupy pro NEL'!$G$34*('Vstupy pro NEL'!$L$7+'Vstupy pro NEL'!$L$10+AH59*'Vstupy pro NEL'!$G$13+AF59*'Vstupy pro NEL'!$G$16),"")</f>
        <v/>
      </c>
      <c r="AP59" s="77" t="str">
        <f>IF(AND(ISNUMBER('Vstupy pro NEL'!$E$40),ISNUMBER(AN59)),AN59*(0.463+0.24*AN59/'Vstupy pro NEL'!$E$40),"")</f>
        <v/>
      </c>
      <c r="AQ59" s="77" t="str">
        <f>IF(AND(ISNUMBER('Vstupy pro NEL'!$E$40),ISNUMBER(AO59)),AO59*(0.463+0.24*AO59/'Vstupy pro NEL'!$E$40),"")</f>
        <v/>
      </c>
      <c r="AR59" s="77" t="str">
        <f>IF(AND(ISNUMBER('Vstupy pro NEL'!$E$7),ISNUMBER('Vstupy pro NEL'!$E$10),ISNUMBER(AG59),ISNUMBER(AI59),ISNUMBER('Vstupy pro NEL'!$E$19)),(15.27*'Vstupy pro NEL'!$E$7/10+28.38*'Vstupy pro NEL'!$E$10/10+1.12*AG59+4.54*AI59)*(100-'Vstupy pro NEL'!$E$19/10)/100,"")</f>
        <v/>
      </c>
      <c r="AS59" s="79" t="str">
        <f t="shared" si="39"/>
        <v/>
      </c>
      <c r="AT59" s="79" t="str">
        <f t="shared" si="35"/>
        <v/>
      </c>
    </row>
    <row r="60" spans="1:46" x14ac:dyDescent="0.2">
      <c r="A60" s="191" t="str">
        <f>'Vstupy Hybridů'!A60</f>
        <v>H19</v>
      </c>
      <c r="B60" s="74">
        <f>'Vstupy Hybridů'!B60</f>
        <v>1</v>
      </c>
      <c r="C60" s="75">
        <f>'Vstupy Hybridů'!C60</f>
        <v>0</v>
      </c>
      <c r="D60" s="76" t="str">
        <f>IF(ISBLANK('Vstupy Hybridů'!D60),"",'Vstupy Hybridů'!D60)</f>
        <v/>
      </c>
      <c r="E60" s="76" t="str">
        <f>IF(ISBLANK('Vstupy Hybridů'!E60),"",'Vstupy Hybridů'!E60)</f>
        <v/>
      </c>
      <c r="F60" s="76" t="str">
        <f>IF(ISBLANK('Vstupy Hybridů'!F60),"",'Vstupy Hybridů'!F60)</f>
        <v/>
      </c>
      <c r="G60" s="77" t="str">
        <f>IF(ISBLANK('Vstupy Hybridů'!G60),"",'Vstupy Hybridů'!G60)</f>
        <v/>
      </c>
      <c r="H60" s="77" t="str">
        <f>IF(ISBLANK('Vstupy Hybridů'!H60),"",'Vstupy Hybridů'!H60)</f>
        <v/>
      </c>
      <c r="I60" s="77" t="str">
        <f>IF(ISBLANK('Vstupy Hybridů'!I60),"",'Vstupy Hybridů'!I60)</f>
        <v/>
      </c>
      <c r="J60" s="78" t="str">
        <f t="shared" si="25"/>
        <v/>
      </c>
      <c r="K60" s="78" t="str">
        <f t="shared" si="26"/>
        <v/>
      </c>
      <c r="L60" s="78" t="str">
        <f t="shared" si="27"/>
        <v/>
      </c>
      <c r="M60" s="78" t="str">
        <f t="shared" si="28"/>
        <v/>
      </c>
      <c r="N60" s="78" t="str">
        <f t="shared" si="29"/>
        <v/>
      </c>
      <c r="O60" s="78" t="str">
        <f t="shared" si="36"/>
        <v/>
      </c>
      <c r="P60" s="78" t="str">
        <f t="shared" si="30"/>
        <v/>
      </c>
      <c r="Q60" s="78" t="str">
        <f t="shared" si="31"/>
        <v/>
      </c>
      <c r="R60" s="78" t="str">
        <f t="shared" si="37"/>
        <v/>
      </c>
      <c r="S60" s="78" t="str">
        <f t="shared" si="32"/>
        <v/>
      </c>
      <c r="T60" s="78" t="str">
        <f t="shared" si="33"/>
        <v/>
      </c>
      <c r="U60" s="78" t="str">
        <f t="shared" si="38"/>
        <v/>
      </c>
      <c r="V60" s="77" t="str">
        <f t="shared" si="15"/>
        <v/>
      </c>
      <c r="W60" s="77" t="str">
        <f t="shared" si="16"/>
        <v/>
      </c>
      <c r="X60" s="77" t="str">
        <f t="shared" si="17"/>
        <v/>
      </c>
      <c r="Y60" s="77" t="str">
        <f>IF(ISNUMBER('Vstupy Hybridů'!J60),'Vstupy Hybridů'!J60,"")</f>
        <v/>
      </c>
      <c r="Z60" s="77" t="str">
        <f>IF(ISNUMBER('Vstupy Hybridů'!K60),'Vstupy Hybridů'!K60,"")</f>
        <v/>
      </c>
      <c r="AA60" s="77" t="str">
        <f>IF(ISNUMBER('Vstupy Hybridů'!L60),'Vstupy Hybridů'!L60,"")</f>
        <v/>
      </c>
      <c r="AB60" s="77" t="str">
        <f>IF(ISNUMBER('Vstupy Hybridů'!M60),'Vstupy Hybridů'!M60,"")</f>
        <v/>
      </c>
      <c r="AC60" s="77" t="str">
        <f>IF(ISNUMBER('Vstupy Hybridů'!N60),'Vstupy Hybridů'!N60,"")</f>
        <v/>
      </c>
      <c r="AD60" s="77" t="str">
        <f>IF(AND(ISNUMBER(K60),ISNUMBER('Vstupy Hybridů'!O60),ISNUMBER(J60)),K60*('Vstupy Hybridů'!O60/100)*100/J60,"")</f>
        <v/>
      </c>
      <c r="AE60" s="77" t="str">
        <f t="shared" si="34"/>
        <v/>
      </c>
      <c r="AF60" s="77" t="str">
        <f>IF(AND(ISNUMBER(AH60),ISNUMBER('Vstupy pro NEL'!$K$16)),('Vstupy pro NEL'!$K$16-AH60),"")</f>
        <v/>
      </c>
      <c r="AG60" s="77" t="str">
        <f t="shared" si="18"/>
        <v/>
      </c>
      <c r="AH60" s="77" t="str">
        <f t="shared" si="19"/>
        <v/>
      </c>
      <c r="AI60" s="77" t="str">
        <f t="shared" si="20"/>
        <v/>
      </c>
      <c r="AJ60" s="77" t="str">
        <f t="shared" si="21"/>
        <v/>
      </c>
      <c r="AK60" s="77" t="str">
        <f t="shared" si="22"/>
        <v/>
      </c>
      <c r="AL60" s="77" t="str">
        <f t="shared" si="23"/>
        <v/>
      </c>
      <c r="AM60" s="77" t="str">
        <f t="shared" si="24"/>
        <v/>
      </c>
      <c r="AN60" s="77" t="str">
        <f>IF(AND(ISNUMBER(AH60),ISNUMBER(AL60),ISNUMBER(AF60)),'Vstupy pro NEL'!$G$34*('Vstupy pro NEL'!$L$7+'Vstupy pro NEL'!$L$10+AH60*AL60/100+AF60*'Vstupy pro NEL'!$G$16),"")</f>
        <v/>
      </c>
      <c r="AO60" s="77" t="str">
        <f>IF(AND(ISNUMBER(AH60),ISNUMBER(AF60)),'Vstupy pro NEL'!$G$34*('Vstupy pro NEL'!$L$7+'Vstupy pro NEL'!$L$10+AH60*'Vstupy pro NEL'!$G$13+AF60*'Vstupy pro NEL'!$G$16),"")</f>
        <v/>
      </c>
      <c r="AP60" s="77" t="str">
        <f>IF(AND(ISNUMBER('Vstupy pro NEL'!$E$40),ISNUMBER(AN60)),AN60*(0.463+0.24*AN60/'Vstupy pro NEL'!$E$40),"")</f>
        <v/>
      </c>
      <c r="AQ60" s="77" t="str">
        <f>IF(AND(ISNUMBER('Vstupy pro NEL'!$E$40),ISNUMBER(AO60)),AO60*(0.463+0.24*AO60/'Vstupy pro NEL'!$E$40),"")</f>
        <v/>
      </c>
      <c r="AR60" s="77" t="str">
        <f>IF(AND(ISNUMBER('Vstupy pro NEL'!$E$7),ISNUMBER('Vstupy pro NEL'!$E$10),ISNUMBER(AG60),ISNUMBER(AI60),ISNUMBER('Vstupy pro NEL'!$E$19)),(15.27*'Vstupy pro NEL'!$E$7/10+28.38*'Vstupy pro NEL'!$E$10/10+1.12*AG60+4.54*AI60)*(100-'Vstupy pro NEL'!$E$19/10)/100,"")</f>
        <v/>
      </c>
      <c r="AS60" s="79" t="str">
        <f t="shared" si="39"/>
        <v/>
      </c>
      <c r="AT60" s="79" t="str">
        <f t="shared" si="35"/>
        <v/>
      </c>
    </row>
    <row r="61" spans="1:46" x14ac:dyDescent="0.2">
      <c r="A61" s="191"/>
      <c r="B61" s="74">
        <f>'Vstupy Hybridů'!B61</f>
        <v>2</v>
      </c>
      <c r="C61" s="75">
        <f>'Vstupy Hybridů'!C61</f>
        <v>0</v>
      </c>
      <c r="D61" s="76" t="str">
        <f>IF(ISBLANK('Vstupy Hybridů'!D61),"",'Vstupy Hybridů'!D61)</f>
        <v/>
      </c>
      <c r="E61" s="76" t="str">
        <f>IF(ISBLANK('Vstupy Hybridů'!E61),"",'Vstupy Hybridů'!E61)</f>
        <v/>
      </c>
      <c r="F61" s="76" t="str">
        <f>IF(ISBLANK('Vstupy Hybridů'!F61),"",'Vstupy Hybridů'!F61)</f>
        <v/>
      </c>
      <c r="G61" s="77" t="str">
        <f>IF(ISBLANK('Vstupy Hybridů'!G61),"",'Vstupy Hybridů'!G61)</f>
        <v/>
      </c>
      <c r="H61" s="77" t="str">
        <f>IF(ISBLANK('Vstupy Hybridů'!H61),"",'Vstupy Hybridů'!H61)</f>
        <v/>
      </c>
      <c r="I61" s="77" t="str">
        <f>IF(ISBLANK('Vstupy Hybridů'!I61),"",'Vstupy Hybridů'!I61)</f>
        <v/>
      </c>
      <c r="J61" s="78" t="str">
        <f t="shared" si="25"/>
        <v/>
      </c>
      <c r="K61" s="78" t="str">
        <f t="shared" si="26"/>
        <v/>
      </c>
      <c r="L61" s="78" t="str">
        <f t="shared" si="27"/>
        <v/>
      </c>
      <c r="M61" s="78" t="str">
        <f t="shared" si="28"/>
        <v/>
      </c>
      <c r="N61" s="78" t="str">
        <f t="shared" si="29"/>
        <v/>
      </c>
      <c r="O61" s="78" t="str">
        <f t="shared" si="36"/>
        <v/>
      </c>
      <c r="P61" s="78" t="str">
        <f t="shared" si="30"/>
        <v/>
      </c>
      <c r="Q61" s="78" t="str">
        <f t="shared" si="31"/>
        <v/>
      </c>
      <c r="R61" s="78" t="str">
        <f t="shared" si="37"/>
        <v/>
      </c>
      <c r="S61" s="78" t="str">
        <f t="shared" si="32"/>
        <v/>
      </c>
      <c r="T61" s="78" t="str">
        <f t="shared" si="33"/>
        <v/>
      </c>
      <c r="U61" s="78" t="str">
        <f t="shared" si="38"/>
        <v/>
      </c>
      <c r="V61" s="77" t="str">
        <f t="shared" si="15"/>
        <v/>
      </c>
      <c r="W61" s="77" t="str">
        <f t="shared" si="16"/>
        <v/>
      </c>
      <c r="X61" s="77" t="str">
        <f t="shared" si="17"/>
        <v/>
      </c>
      <c r="Y61" s="77" t="str">
        <f>IF(ISNUMBER('Vstupy Hybridů'!J61),'Vstupy Hybridů'!J61,"")</f>
        <v/>
      </c>
      <c r="Z61" s="77" t="str">
        <f>IF(ISNUMBER('Vstupy Hybridů'!K61),'Vstupy Hybridů'!K61,"")</f>
        <v/>
      </c>
      <c r="AA61" s="77" t="str">
        <f>IF(ISNUMBER('Vstupy Hybridů'!L61),'Vstupy Hybridů'!L61,"")</f>
        <v/>
      </c>
      <c r="AB61" s="77" t="str">
        <f>IF(ISNUMBER('Vstupy Hybridů'!M61),'Vstupy Hybridů'!M61,"")</f>
        <v/>
      </c>
      <c r="AC61" s="77" t="str">
        <f>IF(ISNUMBER('Vstupy Hybridů'!N61),'Vstupy Hybridů'!N61,"")</f>
        <v/>
      </c>
      <c r="AD61" s="77" t="str">
        <f>IF(AND(ISNUMBER(K61),ISNUMBER('Vstupy Hybridů'!O61),ISNUMBER(J61)),K61*('Vstupy Hybridů'!O61/100)*100/J61,"")</f>
        <v/>
      </c>
      <c r="AE61" s="77" t="str">
        <f t="shared" si="34"/>
        <v/>
      </c>
      <c r="AF61" s="77" t="str">
        <f>IF(AND(ISNUMBER(AH61),ISNUMBER('Vstupy pro NEL'!$K$16)),('Vstupy pro NEL'!$K$16-AH61),"")</f>
        <v/>
      </c>
      <c r="AG61" s="77" t="str">
        <f t="shared" si="18"/>
        <v/>
      </c>
      <c r="AH61" s="77" t="str">
        <f t="shared" si="19"/>
        <v/>
      </c>
      <c r="AI61" s="77" t="str">
        <f t="shared" si="20"/>
        <v/>
      </c>
      <c r="AJ61" s="77" t="str">
        <f t="shared" si="21"/>
        <v/>
      </c>
      <c r="AK61" s="77" t="str">
        <f t="shared" si="22"/>
        <v/>
      </c>
      <c r="AL61" s="77" t="str">
        <f t="shared" si="23"/>
        <v/>
      </c>
      <c r="AM61" s="77" t="str">
        <f t="shared" si="24"/>
        <v/>
      </c>
      <c r="AN61" s="77" t="str">
        <f>IF(AND(ISNUMBER(AH61),ISNUMBER(AL61),ISNUMBER(AF61)),'Vstupy pro NEL'!$G$34*('Vstupy pro NEL'!$L$7+'Vstupy pro NEL'!$L$10+AH61*AL61/100+AF61*'Vstupy pro NEL'!$G$16),"")</f>
        <v/>
      </c>
      <c r="AO61" s="77" t="str">
        <f>IF(AND(ISNUMBER(AH61),ISNUMBER(AF61)),'Vstupy pro NEL'!$G$34*('Vstupy pro NEL'!$L$7+'Vstupy pro NEL'!$L$10+AH61*'Vstupy pro NEL'!$G$13+AF61*'Vstupy pro NEL'!$G$16),"")</f>
        <v/>
      </c>
      <c r="AP61" s="77" t="str">
        <f>IF(AND(ISNUMBER('Vstupy pro NEL'!$E$40),ISNUMBER(AN61)),AN61*(0.463+0.24*AN61/'Vstupy pro NEL'!$E$40),"")</f>
        <v/>
      </c>
      <c r="AQ61" s="77" t="str">
        <f>IF(AND(ISNUMBER('Vstupy pro NEL'!$E$40),ISNUMBER(AO61)),AO61*(0.463+0.24*AO61/'Vstupy pro NEL'!$E$40),"")</f>
        <v/>
      </c>
      <c r="AR61" s="77" t="str">
        <f>IF(AND(ISNUMBER('Vstupy pro NEL'!$E$7),ISNUMBER('Vstupy pro NEL'!$E$10),ISNUMBER(AG61),ISNUMBER(AI61),ISNUMBER('Vstupy pro NEL'!$E$19)),(15.27*'Vstupy pro NEL'!$E$7/10+28.38*'Vstupy pro NEL'!$E$10/10+1.12*AG61+4.54*AI61)*(100-'Vstupy pro NEL'!$E$19/10)/100,"")</f>
        <v/>
      </c>
      <c r="AS61" s="79" t="str">
        <f t="shared" si="39"/>
        <v/>
      </c>
      <c r="AT61" s="79" t="str">
        <f t="shared" si="35"/>
        <v/>
      </c>
    </row>
    <row r="62" spans="1:46" x14ac:dyDescent="0.2">
      <c r="A62" s="191"/>
      <c r="B62" s="74">
        <f>'Vstupy Hybridů'!B62</f>
        <v>3</v>
      </c>
      <c r="C62" s="75">
        <f>'Vstupy Hybridů'!C62</f>
        <v>0</v>
      </c>
      <c r="D62" s="76" t="str">
        <f>IF(ISBLANK('Vstupy Hybridů'!D62),"",'Vstupy Hybridů'!D62)</f>
        <v/>
      </c>
      <c r="E62" s="76" t="str">
        <f>IF(ISBLANK('Vstupy Hybridů'!E62),"",'Vstupy Hybridů'!E62)</f>
        <v/>
      </c>
      <c r="F62" s="76" t="str">
        <f>IF(ISBLANK('Vstupy Hybridů'!F62),"",'Vstupy Hybridů'!F62)</f>
        <v/>
      </c>
      <c r="G62" s="77" t="str">
        <f>IF(ISBLANK('Vstupy Hybridů'!G62),"",'Vstupy Hybridů'!G62)</f>
        <v/>
      </c>
      <c r="H62" s="77" t="str">
        <f>IF(ISBLANK('Vstupy Hybridů'!H62),"",'Vstupy Hybridů'!H62)</f>
        <v/>
      </c>
      <c r="I62" s="77" t="str">
        <f>IF(ISBLANK('Vstupy Hybridů'!I62),"",'Vstupy Hybridů'!I62)</f>
        <v/>
      </c>
      <c r="J62" s="78" t="str">
        <f t="shared" si="25"/>
        <v/>
      </c>
      <c r="K62" s="78" t="str">
        <f t="shared" si="26"/>
        <v/>
      </c>
      <c r="L62" s="78" t="str">
        <f t="shared" si="27"/>
        <v/>
      </c>
      <c r="M62" s="78" t="str">
        <f t="shared" si="28"/>
        <v/>
      </c>
      <c r="N62" s="78" t="str">
        <f t="shared" si="29"/>
        <v/>
      </c>
      <c r="O62" s="78" t="str">
        <f t="shared" si="36"/>
        <v/>
      </c>
      <c r="P62" s="78" t="str">
        <f t="shared" si="30"/>
        <v/>
      </c>
      <c r="Q62" s="78" t="str">
        <f t="shared" si="31"/>
        <v/>
      </c>
      <c r="R62" s="78" t="str">
        <f t="shared" si="37"/>
        <v/>
      </c>
      <c r="S62" s="78" t="str">
        <f t="shared" si="32"/>
        <v/>
      </c>
      <c r="T62" s="78" t="str">
        <f t="shared" si="33"/>
        <v/>
      </c>
      <c r="U62" s="78" t="str">
        <f t="shared" si="38"/>
        <v/>
      </c>
      <c r="V62" s="77" t="str">
        <f t="shared" si="15"/>
        <v/>
      </c>
      <c r="W62" s="77" t="str">
        <f t="shared" si="16"/>
        <v/>
      </c>
      <c r="X62" s="77" t="str">
        <f t="shared" si="17"/>
        <v/>
      </c>
      <c r="Y62" s="77" t="str">
        <f>IF(ISNUMBER('Vstupy Hybridů'!J62),'Vstupy Hybridů'!J62,"")</f>
        <v/>
      </c>
      <c r="Z62" s="77" t="str">
        <f>IF(ISNUMBER('Vstupy Hybridů'!K62),'Vstupy Hybridů'!K62,"")</f>
        <v/>
      </c>
      <c r="AA62" s="77" t="str">
        <f>IF(ISNUMBER('Vstupy Hybridů'!L62),'Vstupy Hybridů'!L62,"")</f>
        <v/>
      </c>
      <c r="AB62" s="77" t="str">
        <f>IF(ISNUMBER('Vstupy Hybridů'!M62),'Vstupy Hybridů'!M62,"")</f>
        <v/>
      </c>
      <c r="AC62" s="77" t="str">
        <f>IF(ISNUMBER('Vstupy Hybridů'!N62),'Vstupy Hybridů'!N62,"")</f>
        <v/>
      </c>
      <c r="AD62" s="77" t="str">
        <f>IF(AND(ISNUMBER(K62),ISNUMBER('Vstupy Hybridů'!O62),ISNUMBER(J62)),K62*('Vstupy Hybridů'!O62/100)*100/J62,"")</f>
        <v/>
      </c>
      <c r="AE62" s="77" t="str">
        <f t="shared" si="34"/>
        <v/>
      </c>
      <c r="AF62" s="77" t="str">
        <f>IF(AND(ISNUMBER(AH62),ISNUMBER('Vstupy pro NEL'!$K$16)),('Vstupy pro NEL'!$K$16-AH62),"")</f>
        <v/>
      </c>
      <c r="AG62" s="77" t="str">
        <f t="shared" si="18"/>
        <v/>
      </c>
      <c r="AH62" s="77" t="str">
        <f t="shared" si="19"/>
        <v/>
      </c>
      <c r="AI62" s="77" t="str">
        <f t="shared" si="20"/>
        <v/>
      </c>
      <c r="AJ62" s="77" t="str">
        <f t="shared" si="21"/>
        <v/>
      </c>
      <c r="AK62" s="77" t="str">
        <f t="shared" si="22"/>
        <v/>
      </c>
      <c r="AL62" s="77" t="str">
        <f t="shared" si="23"/>
        <v/>
      </c>
      <c r="AM62" s="77" t="str">
        <f t="shared" si="24"/>
        <v/>
      </c>
      <c r="AN62" s="77" t="str">
        <f>IF(AND(ISNUMBER(AH62),ISNUMBER(AL62),ISNUMBER(AF62)),'Vstupy pro NEL'!$G$34*('Vstupy pro NEL'!$L$7+'Vstupy pro NEL'!$L$10+AH62*AL62/100+AF62*'Vstupy pro NEL'!$G$16),"")</f>
        <v/>
      </c>
      <c r="AO62" s="77" t="str">
        <f>IF(AND(ISNUMBER(AH62),ISNUMBER(AF62)),'Vstupy pro NEL'!$G$34*('Vstupy pro NEL'!$L$7+'Vstupy pro NEL'!$L$10+AH62*'Vstupy pro NEL'!$G$13+AF62*'Vstupy pro NEL'!$G$16),"")</f>
        <v/>
      </c>
      <c r="AP62" s="77" t="str">
        <f>IF(AND(ISNUMBER('Vstupy pro NEL'!$E$40),ISNUMBER(AN62)),AN62*(0.463+0.24*AN62/'Vstupy pro NEL'!$E$40),"")</f>
        <v/>
      </c>
      <c r="AQ62" s="77" t="str">
        <f>IF(AND(ISNUMBER('Vstupy pro NEL'!$E$40),ISNUMBER(AO62)),AO62*(0.463+0.24*AO62/'Vstupy pro NEL'!$E$40),"")</f>
        <v/>
      </c>
      <c r="AR62" s="77" t="str">
        <f>IF(AND(ISNUMBER('Vstupy pro NEL'!$E$7),ISNUMBER('Vstupy pro NEL'!$E$10),ISNUMBER(AG62),ISNUMBER(AI62),ISNUMBER('Vstupy pro NEL'!$E$19)),(15.27*'Vstupy pro NEL'!$E$7/10+28.38*'Vstupy pro NEL'!$E$10/10+1.12*AG62+4.54*AI62)*(100-'Vstupy pro NEL'!$E$19/10)/100,"")</f>
        <v/>
      </c>
      <c r="AS62" s="79" t="str">
        <f t="shared" si="39"/>
        <v/>
      </c>
      <c r="AT62" s="79" t="str">
        <f t="shared" si="35"/>
        <v/>
      </c>
    </row>
    <row r="63" spans="1:46" x14ac:dyDescent="0.2">
      <c r="A63" s="191" t="str">
        <f>'Vstupy Hybridů'!A63</f>
        <v>H20</v>
      </c>
      <c r="B63" s="74">
        <f>'Vstupy Hybridů'!B63</f>
        <v>1</v>
      </c>
      <c r="C63" s="75">
        <f>'Vstupy Hybridů'!C63</f>
        <v>0</v>
      </c>
      <c r="D63" s="76" t="str">
        <f>IF(ISBLANK('Vstupy Hybridů'!D63),"",'Vstupy Hybridů'!D63)</f>
        <v/>
      </c>
      <c r="E63" s="76" t="str">
        <f>IF(ISBLANK('Vstupy Hybridů'!E63),"",'Vstupy Hybridů'!E63)</f>
        <v/>
      </c>
      <c r="F63" s="76" t="str">
        <f>IF(ISBLANK('Vstupy Hybridů'!F63),"",'Vstupy Hybridů'!F63)</f>
        <v/>
      </c>
      <c r="G63" s="77" t="str">
        <f>IF(ISBLANK('Vstupy Hybridů'!G63),"",'Vstupy Hybridů'!G63)</f>
        <v/>
      </c>
      <c r="H63" s="77" t="str">
        <f>IF(ISBLANK('Vstupy Hybridů'!H63),"",'Vstupy Hybridů'!H63)</f>
        <v/>
      </c>
      <c r="I63" s="77" t="str">
        <f>IF(ISBLANK('Vstupy Hybridů'!I63),"",'Vstupy Hybridů'!I63)</f>
        <v/>
      </c>
      <c r="J63" s="78" t="str">
        <f t="shared" si="25"/>
        <v/>
      </c>
      <c r="K63" s="78" t="str">
        <f t="shared" si="26"/>
        <v/>
      </c>
      <c r="L63" s="78" t="str">
        <f t="shared" si="27"/>
        <v/>
      </c>
      <c r="M63" s="78" t="str">
        <f t="shared" si="28"/>
        <v/>
      </c>
      <c r="N63" s="78" t="str">
        <f t="shared" si="29"/>
        <v/>
      </c>
      <c r="O63" s="78" t="str">
        <f t="shared" si="36"/>
        <v/>
      </c>
      <c r="P63" s="78" t="str">
        <f t="shared" si="30"/>
        <v/>
      </c>
      <c r="Q63" s="78" t="str">
        <f t="shared" si="31"/>
        <v/>
      </c>
      <c r="R63" s="78" t="str">
        <f t="shared" si="37"/>
        <v/>
      </c>
      <c r="S63" s="78" t="str">
        <f t="shared" si="32"/>
        <v/>
      </c>
      <c r="T63" s="78" t="str">
        <f t="shared" si="33"/>
        <v/>
      </c>
      <c r="U63" s="78" t="str">
        <f t="shared" si="38"/>
        <v/>
      </c>
      <c r="V63" s="77" t="str">
        <f t="shared" si="15"/>
        <v/>
      </c>
      <c r="W63" s="77" t="str">
        <f t="shared" si="16"/>
        <v/>
      </c>
      <c r="X63" s="77" t="str">
        <f t="shared" si="17"/>
        <v/>
      </c>
      <c r="Y63" s="77" t="str">
        <f>IF(ISNUMBER('Vstupy Hybridů'!J63),'Vstupy Hybridů'!J63,"")</f>
        <v/>
      </c>
      <c r="Z63" s="77" t="str">
        <f>IF(ISNUMBER('Vstupy Hybridů'!K63),'Vstupy Hybridů'!K63,"")</f>
        <v/>
      </c>
      <c r="AA63" s="77" t="str">
        <f>IF(ISNUMBER('Vstupy Hybridů'!L63),'Vstupy Hybridů'!L63,"")</f>
        <v/>
      </c>
      <c r="AB63" s="77" t="str">
        <f>IF(ISNUMBER('Vstupy Hybridů'!M63),'Vstupy Hybridů'!M63,"")</f>
        <v/>
      </c>
      <c r="AC63" s="77" t="str">
        <f>IF(ISNUMBER('Vstupy Hybridů'!N63),'Vstupy Hybridů'!N63,"")</f>
        <v/>
      </c>
      <c r="AD63" s="77" t="str">
        <f>IF(AND(ISNUMBER(K63),ISNUMBER('Vstupy Hybridů'!O63),ISNUMBER(J63)),K63*('Vstupy Hybridů'!O63/100)*100/J63,"")</f>
        <v/>
      </c>
      <c r="AE63" s="77" t="str">
        <f t="shared" si="34"/>
        <v/>
      </c>
      <c r="AF63" s="77" t="str">
        <f>IF(AND(ISNUMBER(AH63),ISNUMBER('Vstupy pro NEL'!$K$16)),('Vstupy pro NEL'!$K$16-AH63),"")</f>
        <v/>
      </c>
      <c r="AG63" s="77" t="str">
        <f t="shared" si="18"/>
        <v/>
      </c>
      <c r="AH63" s="77" t="str">
        <f t="shared" si="19"/>
        <v/>
      </c>
      <c r="AI63" s="77" t="str">
        <f t="shared" si="20"/>
        <v/>
      </c>
      <c r="AJ63" s="77" t="str">
        <f t="shared" si="21"/>
        <v/>
      </c>
      <c r="AK63" s="77" t="str">
        <f t="shared" si="22"/>
        <v/>
      </c>
      <c r="AL63" s="77" t="str">
        <f t="shared" si="23"/>
        <v/>
      </c>
      <c r="AM63" s="77" t="str">
        <f t="shared" si="24"/>
        <v/>
      </c>
      <c r="AN63" s="77" t="str">
        <f>IF(AND(ISNUMBER(AH63),ISNUMBER(AL63),ISNUMBER(AF63)),'Vstupy pro NEL'!$G$34*('Vstupy pro NEL'!$L$7+'Vstupy pro NEL'!$L$10+AH63*AL63/100+AF63*'Vstupy pro NEL'!$G$16),"")</f>
        <v/>
      </c>
      <c r="AO63" s="77" t="str">
        <f>IF(AND(ISNUMBER(AH63),ISNUMBER(AF63)),'Vstupy pro NEL'!$G$34*('Vstupy pro NEL'!$L$7+'Vstupy pro NEL'!$L$10+AH63*'Vstupy pro NEL'!$G$13+AF63*'Vstupy pro NEL'!$G$16),"")</f>
        <v/>
      </c>
      <c r="AP63" s="77" t="str">
        <f>IF(AND(ISNUMBER('Vstupy pro NEL'!$E$40),ISNUMBER(AN63)),AN63*(0.463+0.24*AN63/'Vstupy pro NEL'!$E$40),"")</f>
        <v/>
      </c>
      <c r="AQ63" s="77" t="str">
        <f>IF(AND(ISNUMBER('Vstupy pro NEL'!$E$40),ISNUMBER(AO63)),AO63*(0.463+0.24*AO63/'Vstupy pro NEL'!$E$40),"")</f>
        <v/>
      </c>
      <c r="AR63" s="77" t="str">
        <f>IF(AND(ISNUMBER('Vstupy pro NEL'!$E$7),ISNUMBER('Vstupy pro NEL'!$E$10),ISNUMBER(AG63),ISNUMBER(AI63),ISNUMBER('Vstupy pro NEL'!$E$19)),(15.27*'Vstupy pro NEL'!$E$7/10+28.38*'Vstupy pro NEL'!$E$10/10+1.12*AG63+4.54*AI63)*(100-'Vstupy pro NEL'!$E$19/10)/100,"")</f>
        <v/>
      </c>
      <c r="AS63" s="79" t="str">
        <f t="shared" si="39"/>
        <v/>
      </c>
      <c r="AT63" s="79" t="str">
        <f t="shared" si="35"/>
        <v/>
      </c>
    </row>
    <row r="64" spans="1:46" x14ac:dyDescent="0.2">
      <c r="A64" s="191"/>
      <c r="B64" s="74">
        <f>'Vstupy Hybridů'!B64</f>
        <v>2</v>
      </c>
      <c r="C64" s="75">
        <f>'Vstupy Hybridů'!C64</f>
        <v>0</v>
      </c>
      <c r="D64" s="76" t="str">
        <f>IF(ISBLANK('Vstupy Hybridů'!D64),"",'Vstupy Hybridů'!D64)</f>
        <v/>
      </c>
      <c r="E64" s="76" t="str">
        <f>IF(ISBLANK('Vstupy Hybridů'!E64),"",'Vstupy Hybridů'!E64)</f>
        <v/>
      </c>
      <c r="F64" s="76" t="str">
        <f>IF(ISBLANK('Vstupy Hybridů'!F64),"",'Vstupy Hybridů'!F64)</f>
        <v/>
      </c>
      <c r="G64" s="77" t="str">
        <f>IF(ISBLANK('Vstupy Hybridů'!G64),"",'Vstupy Hybridů'!G64)</f>
        <v/>
      </c>
      <c r="H64" s="77" t="str">
        <f>IF(ISBLANK('Vstupy Hybridů'!H64),"",'Vstupy Hybridů'!H64)</f>
        <v/>
      </c>
      <c r="I64" s="77" t="str">
        <f>IF(ISBLANK('Vstupy Hybridů'!I64),"",'Vstupy Hybridů'!I64)</f>
        <v/>
      </c>
      <c r="J64" s="78" t="str">
        <f t="shared" si="25"/>
        <v/>
      </c>
      <c r="K64" s="78" t="str">
        <f t="shared" si="26"/>
        <v/>
      </c>
      <c r="L64" s="78" t="str">
        <f t="shared" si="27"/>
        <v/>
      </c>
      <c r="M64" s="78" t="str">
        <f t="shared" si="28"/>
        <v/>
      </c>
      <c r="N64" s="78" t="str">
        <f t="shared" si="29"/>
        <v/>
      </c>
      <c r="O64" s="78" t="str">
        <f t="shared" si="36"/>
        <v/>
      </c>
      <c r="P64" s="78" t="str">
        <f t="shared" si="30"/>
        <v/>
      </c>
      <c r="Q64" s="78" t="str">
        <f t="shared" si="31"/>
        <v/>
      </c>
      <c r="R64" s="78" t="str">
        <f t="shared" si="37"/>
        <v/>
      </c>
      <c r="S64" s="78" t="str">
        <f t="shared" si="32"/>
        <v/>
      </c>
      <c r="T64" s="78" t="str">
        <f t="shared" si="33"/>
        <v/>
      </c>
      <c r="U64" s="78" t="str">
        <f t="shared" si="38"/>
        <v/>
      </c>
      <c r="V64" s="77" t="str">
        <f t="shared" si="15"/>
        <v/>
      </c>
      <c r="W64" s="77" t="str">
        <f t="shared" si="16"/>
        <v/>
      </c>
      <c r="X64" s="77" t="str">
        <f t="shared" si="17"/>
        <v/>
      </c>
      <c r="Y64" s="77" t="str">
        <f>IF(ISNUMBER('Vstupy Hybridů'!J64),'Vstupy Hybridů'!J64,"")</f>
        <v/>
      </c>
      <c r="Z64" s="77" t="str">
        <f>IF(ISNUMBER('Vstupy Hybridů'!K64),'Vstupy Hybridů'!K64,"")</f>
        <v/>
      </c>
      <c r="AA64" s="77" t="str">
        <f>IF(ISNUMBER('Vstupy Hybridů'!L64),'Vstupy Hybridů'!L64,"")</f>
        <v/>
      </c>
      <c r="AB64" s="77" t="str">
        <f>IF(ISNUMBER('Vstupy Hybridů'!M64),'Vstupy Hybridů'!M64,"")</f>
        <v/>
      </c>
      <c r="AC64" s="77" t="str">
        <f>IF(ISNUMBER('Vstupy Hybridů'!N64),'Vstupy Hybridů'!N64,"")</f>
        <v/>
      </c>
      <c r="AD64" s="77" t="str">
        <f>IF(AND(ISNUMBER(K64),ISNUMBER('Vstupy Hybridů'!O64),ISNUMBER(J64)),K64*('Vstupy Hybridů'!O64/100)*100/J64,"")</f>
        <v/>
      </c>
      <c r="AE64" s="77" t="str">
        <f t="shared" si="34"/>
        <v/>
      </c>
      <c r="AF64" s="77" t="str">
        <f>IF(AND(ISNUMBER(AH64),ISNUMBER('Vstupy pro NEL'!$K$16)),('Vstupy pro NEL'!$K$16-AH64),"")</f>
        <v/>
      </c>
      <c r="AG64" s="77" t="str">
        <f t="shared" si="18"/>
        <v/>
      </c>
      <c r="AH64" s="77" t="str">
        <f t="shared" si="19"/>
        <v/>
      </c>
      <c r="AI64" s="77" t="str">
        <f t="shared" si="20"/>
        <v/>
      </c>
      <c r="AJ64" s="77" t="str">
        <f t="shared" si="21"/>
        <v/>
      </c>
      <c r="AK64" s="77" t="str">
        <f t="shared" si="22"/>
        <v/>
      </c>
      <c r="AL64" s="77" t="str">
        <f t="shared" si="23"/>
        <v/>
      </c>
      <c r="AM64" s="77" t="str">
        <f t="shared" si="24"/>
        <v/>
      </c>
      <c r="AN64" s="77" t="str">
        <f>IF(AND(ISNUMBER(AH64),ISNUMBER(AL64),ISNUMBER(AF64)),'Vstupy pro NEL'!$G$34*('Vstupy pro NEL'!$L$7+'Vstupy pro NEL'!$L$10+AH64*AL64/100+AF64*'Vstupy pro NEL'!$G$16),"")</f>
        <v/>
      </c>
      <c r="AO64" s="77" t="str">
        <f>IF(AND(ISNUMBER(AH64),ISNUMBER(AF64)),'Vstupy pro NEL'!$G$34*('Vstupy pro NEL'!$L$7+'Vstupy pro NEL'!$L$10+AH64*'Vstupy pro NEL'!$G$13+AF64*'Vstupy pro NEL'!$G$16),"")</f>
        <v/>
      </c>
      <c r="AP64" s="77" t="str">
        <f>IF(AND(ISNUMBER('Vstupy pro NEL'!$E$40),ISNUMBER(AN64)),AN64*(0.463+0.24*AN64/'Vstupy pro NEL'!$E$40),"")</f>
        <v/>
      </c>
      <c r="AQ64" s="77" t="str">
        <f>IF(AND(ISNUMBER('Vstupy pro NEL'!$E$40),ISNUMBER(AO64)),AO64*(0.463+0.24*AO64/'Vstupy pro NEL'!$E$40),"")</f>
        <v/>
      </c>
      <c r="AR64" s="77" t="str">
        <f>IF(AND(ISNUMBER('Vstupy pro NEL'!$E$7),ISNUMBER('Vstupy pro NEL'!$E$10),ISNUMBER(AG64),ISNUMBER(AI64),ISNUMBER('Vstupy pro NEL'!$E$19)),(15.27*'Vstupy pro NEL'!$E$7/10+28.38*'Vstupy pro NEL'!$E$10/10+1.12*AG64+4.54*AI64)*(100-'Vstupy pro NEL'!$E$19/10)/100,"")</f>
        <v/>
      </c>
      <c r="AS64" s="79" t="str">
        <f t="shared" si="39"/>
        <v/>
      </c>
      <c r="AT64" s="79" t="str">
        <f t="shared" si="35"/>
        <v/>
      </c>
    </row>
    <row r="65" spans="1:46" x14ac:dyDescent="0.2">
      <c r="A65" s="191"/>
      <c r="B65" s="74">
        <f>'Vstupy Hybridů'!B65</f>
        <v>3</v>
      </c>
      <c r="C65" s="75">
        <f>'Vstupy Hybridů'!C65</f>
        <v>0</v>
      </c>
      <c r="D65" s="76" t="str">
        <f>IF(ISBLANK('Vstupy Hybridů'!D65),"",'Vstupy Hybridů'!D65)</f>
        <v/>
      </c>
      <c r="E65" s="76" t="str">
        <f>IF(ISBLANK('Vstupy Hybridů'!E65),"",'Vstupy Hybridů'!E65)</f>
        <v/>
      </c>
      <c r="F65" s="76" t="str">
        <f>IF(ISBLANK('Vstupy Hybridů'!F65),"",'Vstupy Hybridů'!F65)</f>
        <v/>
      </c>
      <c r="G65" s="77" t="str">
        <f>IF(ISBLANK('Vstupy Hybridů'!G65),"",'Vstupy Hybridů'!G65)</f>
        <v/>
      </c>
      <c r="H65" s="77" t="str">
        <f>IF(ISBLANK('Vstupy Hybridů'!H65),"",'Vstupy Hybridů'!H65)</f>
        <v/>
      </c>
      <c r="I65" s="77" t="str">
        <f>IF(ISBLANK('Vstupy Hybridů'!I65),"",'Vstupy Hybridů'!I65)</f>
        <v/>
      </c>
      <c r="J65" s="78" t="str">
        <f t="shared" si="25"/>
        <v/>
      </c>
      <c r="K65" s="78" t="str">
        <f t="shared" si="26"/>
        <v/>
      </c>
      <c r="L65" s="78" t="str">
        <f t="shared" si="27"/>
        <v/>
      </c>
      <c r="M65" s="78" t="str">
        <f t="shared" si="28"/>
        <v/>
      </c>
      <c r="N65" s="78" t="str">
        <f t="shared" si="29"/>
        <v/>
      </c>
      <c r="O65" s="78" t="str">
        <f t="shared" si="36"/>
        <v/>
      </c>
      <c r="P65" s="78" t="str">
        <f t="shared" si="30"/>
        <v/>
      </c>
      <c r="Q65" s="78" t="str">
        <f t="shared" si="31"/>
        <v/>
      </c>
      <c r="R65" s="78" t="str">
        <f t="shared" si="37"/>
        <v/>
      </c>
      <c r="S65" s="78" t="str">
        <f t="shared" si="32"/>
        <v/>
      </c>
      <c r="T65" s="78" t="str">
        <f t="shared" si="33"/>
        <v/>
      </c>
      <c r="U65" s="78" t="str">
        <f t="shared" si="38"/>
        <v/>
      </c>
      <c r="V65" s="77" t="str">
        <f t="shared" si="15"/>
        <v/>
      </c>
      <c r="W65" s="77" t="str">
        <f t="shared" si="16"/>
        <v/>
      </c>
      <c r="X65" s="77" t="str">
        <f t="shared" si="17"/>
        <v/>
      </c>
      <c r="Y65" s="77" t="str">
        <f>IF(ISNUMBER('Vstupy Hybridů'!J65),'Vstupy Hybridů'!J65,"")</f>
        <v/>
      </c>
      <c r="Z65" s="77" t="str">
        <f>IF(ISNUMBER('Vstupy Hybridů'!K65),'Vstupy Hybridů'!K65,"")</f>
        <v/>
      </c>
      <c r="AA65" s="77" t="str">
        <f>IF(ISNUMBER('Vstupy Hybridů'!L65),'Vstupy Hybridů'!L65,"")</f>
        <v/>
      </c>
      <c r="AB65" s="77" t="str">
        <f>IF(ISNUMBER('Vstupy Hybridů'!M65),'Vstupy Hybridů'!M65,"")</f>
        <v/>
      </c>
      <c r="AC65" s="77" t="str">
        <f>IF(ISNUMBER('Vstupy Hybridů'!N65),'Vstupy Hybridů'!N65,"")</f>
        <v/>
      </c>
      <c r="AD65" s="77" t="str">
        <f>IF(AND(ISNUMBER(K65),ISNUMBER('Vstupy Hybridů'!O65),ISNUMBER(J65)),K65*('Vstupy Hybridů'!O65/100)*100/J65,"")</f>
        <v/>
      </c>
      <c r="AE65" s="77" t="str">
        <f t="shared" si="34"/>
        <v/>
      </c>
      <c r="AF65" s="77" t="str">
        <f>IF(AND(ISNUMBER(AH65),ISNUMBER('Vstupy pro NEL'!$K$16)),('Vstupy pro NEL'!$K$16-AH65),"")</f>
        <v/>
      </c>
      <c r="AG65" s="77" t="str">
        <f t="shared" si="18"/>
        <v/>
      </c>
      <c r="AH65" s="77" t="str">
        <f t="shared" si="19"/>
        <v/>
      </c>
      <c r="AI65" s="77" t="str">
        <f t="shared" si="20"/>
        <v/>
      </c>
      <c r="AJ65" s="77" t="str">
        <f t="shared" si="21"/>
        <v/>
      </c>
      <c r="AK65" s="77" t="str">
        <f t="shared" si="22"/>
        <v/>
      </c>
      <c r="AL65" s="77" t="str">
        <f t="shared" si="23"/>
        <v/>
      </c>
      <c r="AM65" s="77" t="str">
        <f t="shared" si="24"/>
        <v/>
      </c>
      <c r="AN65" s="77" t="str">
        <f>IF(AND(ISNUMBER(AH65),ISNUMBER(AL65),ISNUMBER(AF65)),'Vstupy pro NEL'!$G$34*('Vstupy pro NEL'!$L$7+'Vstupy pro NEL'!$L$10+AH65*AL65/100+AF65*'Vstupy pro NEL'!$G$16),"")</f>
        <v/>
      </c>
      <c r="AO65" s="77" t="str">
        <f>IF(AND(ISNUMBER(AH65),ISNUMBER(AF65)),'Vstupy pro NEL'!$G$34*('Vstupy pro NEL'!$L$7+'Vstupy pro NEL'!$L$10+AH65*'Vstupy pro NEL'!$G$13+AF65*'Vstupy pro NEL'!$G$16),"")</f>
        <v/>
      </c>
      <c r="AP65" s="77" t="str">
        <f>IF(AND(ISNUMBER('Vstupy pro NEL'!$E$40),ISNUMBER(AN65)),AN65*(0.463+0.24*AN65/'Vstupy pro NEL'!$E$40),"")</f>
        <v/>
      </c>
      <c r="AQ65" s="77" t="str">
        <f>IF(AND(ISNUMBER('Vstupy pro NEL'!$E$40),ISNUMBER(AO65)),AO65*(0.463+0.24*AO65/'Vstupy pro NEL'!$E$40),"")</f>
        <v/>
      </c>
      <c r="AR65" s="77" t="str">
        <f>IF(AND(ISNUMBER('Vstupy pro NEL'!$E$7),ISNUMBER('Vstupy pro NEL'!$E$10),ISNUMBER(AG65),ISNUMBER(AI65),ISNUMBER('Vstupy pro NEL'!$E$19)),(15.27*'Vstupy pro NEL'!$E$7/10+28.38*'Vstupy pro NEL'!$E$10/10+1.12*AG65+4.54*AI65)*(100-'Vstupy pro NEL'!$E$19/10)/100,"")</f>
        <v/>
      </c>
      <c r="AS65" s="79" t="str">
        <f t="shared" si="39"/>
        <v/>
      </c>
      <c r="AT65" s="79" t="str">
        <f t="shared" si="35"/>
        <v/>
      </c>
    </row>
    <row r="66" spans="1:46" x14ac:dyDescent="0.2">
      <c r="A66" s="80"/>
      <c r="B66" s="80"/>
      <c r="C66" s="80"/>
      <c r="D66" s="80"/>
      <c r="E66" s="80" t="str">
        <f>IF(ISBLANK('Vstupy Hybridů'!E66),"",'Vstupy Hybridů'!E66)</f>
        <v/>
      </c>
      <c r="F66" s="80" t="str">
        <f>IF(ISBLANK('Vstupy Hybridů'!F66),"",'Vstupy Hybridů'!F66)</f>
        <v/>
      </c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</row>
  </sheetData>
  <sheetProtection password="A042" sheet="1" objects="1" scenarios="1"/>
  <mergeCells count="43">
    <mergeCell ref="A57:A59"/>
    <mergeCell ref="A60:A62"/>
    <mergeCell ref="A63:A65"/>
    <mergeCell ref="AR3:AR4"/>
    <mergeCell ref="A42:A44"/>
    <mergeCell ref="A45:A47"/>
    <mergeCell ref="A48:A50"/>
    <mergeCell ref="A51:A53"/>
    <mergeCell ref="A54:A56"/>
    <mergeCell ref="A27:A29"/>
    <mergeCell ref="A30:A32"/>
    <mergeCell ref="A33:A35"/>
    <mergeCell ref="A36:A38"/>
    <mergeCell ref="A39:A41"/>
    <mergeCell ref="A12:A14"/>
    <mergeCell ref="A15:A17"/>
    <mergeCell ref="A18:A20"/>
    <mergeCell ref="A21:A23"/>
    <mergeCell ref="A24:A26"/>
    <mergeCell ref="AS3:AT4"/>
    <mergeCell ref="A6:A8"/>
    <mergeCell ref="A9:A11"/>
    <mergeCell ref="AD3:AD4"/>
    <mergeCell ref="AE3:AE4"/>
    <mergeCell ref="AH4:AI4"/>
    <mergeCell ref="AF3:AK3"/>
    <mergeCell ref="AF4:AG4"/>
    <mergeCell ref="M3:O3"/>
    <mergeCell ref="P3:R3"/>
    <mergeCell ref="A1:P1"/>
    <mergeCell ref="S3:U3"/>
    <mergeCell ref="V3:X3"/>
    <mergeCell ref="Y3:AA3"/>
    <mergeCell ref="AP3:AQ3"/>
    <mergeCell ref="AB3:AC3"/>
    <mergeCell ref="AL3:AM3"/>
    <mergeCell ref="AN3:AO3"/>
    <mergeCell ref="J3:L3"/>
    <mergeCell ref="A3:A4"/>
    <mergeCell ref="B3:B4"/>
    <mergeCell ref="C3:C4"/>
    <mergeCell ref="D3:F3"/>
    <mergeCell ref="G3:I3"/>
  </mergeCells>
  <pageMargins left="0.78749999999999998" right="0.78749999999999998" top="0.88611111111111107" bottom="1.0527777777777778" header="0.51180555555555551" footer="0.78749999999999998"/>
  <pageSetup paperSize="9" firstPageNumber="0" orientation="landscape" horizontalDpi="300" verticalDpi="300" r:id="rId1"/>
  <headerFooter alignWithMargins="0"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Normal="100" workbookViewId="0">
      <selection activeCell="M7" sqref="M7"/>
    </sheetView>
  </sheetViews>
  <sheetFormatPr defaultRowHeight="12.75" x14ac:dyDescent="0.2"/>
  <cols>
    <col min="13" max="13" width="10.7109375" customWidth="1"/>
  </cols>
  <sheetData>
    <row r="1" spans="1:15" x14ac:dyDescent="0.2">
      <c r="A1" s="201" t="str">
        <f>'Vstupy Hybridů'!A1</f>
        <v>Chemická analýza</v>
      </c>
      <c r="B1" s="201"/>
      <c r="C1" s="201"/>
      <c r="D1" s="201"/>
      <c r="E1" s="201"/>
      <c r="F1" s="201"/>
      <c r="G1" s="201"/>
      <c r="H1" s="12"/>
      <c r="I1" s="12"/>
      <c r="J1" s="12"/>
      <c r="K1" s="13"/>
      <c r="L1" s="12"/>
      <c r="M1" s="12"/>
      <c r="N1" s="14"/>
    </row>
    <row r="2" spans="1:15" ht="13.5" thickBot="1" x14ac:dyDescent="0.25">
      <c r="A2" s="15"/>
      <c r="B2" s="15"/>
      <c r="C2" s="15"/>
      <c r="D2" s="16"/>
      <c r="E2" s="12"/>
      <c r="F2" s="12"/>
      <c r="G2" s="12"/>
      <c r="H2" s="12"/>
      <c r="I2" s="12"/>
      <c r="J2" s="12"/>
      <c r="K2" s="13"/>
      <c r="L2" s="12"/>
      <c r="M2" s="12"/>
      <c r="N2" s="14"/>
    </row>
    <row r="3" spans="1:15" ht="26.25" customHeight="1" thickBot="1" x14ac:dyDescent="0.25">
      <c r="A3" s="202" t="s">
        <v>5</v>
      </c>
      <c r="B3" s="205" t="s">
        <v>45</v>
      </c>
      <c r="C3" s="206" t="s">
        <v>46</v>
      </c>
      <c r="D3" s="207"/>
      <c r="E3" s="207"/>
      <c r="F3" s="207"/>
      <c r="G3" s="207"/>
      <c r="H3" s="208"/>
      <c r="I3" s="203" t="s">
        <v>47</v>
      </c>
      <c r="J3" s="204"/>
      <c r="K3" s="197" t="s">
        <v>12</v>
      </c>
      <c r="L3" s="198"/>
      <c r="M3" s="209" t="s">
        <v>106</v>
      </c>
      <c r="N3" s="199" t="s">
        <v>48</v>
      </c>
      <c r="O3" s="200"/>
    </row>
    <row r="4" spans="1:15" ht="39" thickBot="1" x14ac:dyDescent="0.25">
      <c r="A4" s="202"/>
      <c r="B4" s="205"/>
      <c r="C4" s="116" t="s">
        <v>9</v>
      </c>
      <c r="D4" s="117" t="s">
        <v>43</v>
      </c>
      <c r="E4" s="96" t="s">
        <v>103</v>
      </c>
      <c r="F4" s="96" t="s">
        <v>56</v>
      </c>
      <c r="G4" s="96" t="s">
        <v>16</v>
      </c>
      <c r="H4" s="97" t="s">
        <v>17</v>
      </c>
      <c r="I4" s="89" t="s">
        <v>17</v>
      </c>
      <c r="J4" s="19" t="s">
        <v>18</v>
      </c>
      <c r="K4" s="23" t="s">
        <v>21</v>
      </c>
      <c r="L4" s="160" t="str">
        <f>CONCATENATE("Strav. vlákniny ",IF(ISNUMBER('[1]Konstanty výpočtu NEL'!G13),TEXT('[1]Konstanty výpočtu NEL'!G13*100,0),"69")," %")</f>
        <v>Strav. vlákniny 69 %</v>
      </c>
      <c r="M4" s="210"/>
      <c r="N4" s="199"/>
      <c r="O4" s="200"/>
    </row>
    <row r="5" spans="1:15" ht="13.5" thickBot="1" x14ac:dyDescent="0.25">
      <c r="A5" s="24"/>
      <c r="B5" s="85" t="s">
        <v>23</v>
      </c>
      <c r="C5" s="101" t="s">
        <v>23</v>
      </c>
      <c r="D5" s="102" t="s">
        <v>50</v>
      </c>
      <c r="E5" s="102" t="s">
        <v>23</v>
      </c>
      <c r="F5" s="118" t="s">
        <v>23</v>
      </c>
      <c r="G5" s="102" t="s">
        <v>23</v>
      </c>
      <c r="H5" s="103" t="s">
        <v>23</v>
      </c>
      <c r="I5" s="81" t="s">
        <v>23</v>
      </c>
      <c r="J5" s="25" t="s">
        <v>23</v>
      </c>
      <c r="K5" s="26" t="s">
        <v>24</v>
      </c>
      <c r="L5" s="85" t="s">
        <v>24</v>
      </c>
      <c r="M5" s="161" t="s">
        <v>107</v>
      </c>
      <c r="N5" s="81" t="s">
        <v>51</v>
      </c>
      <c r="O5" s="27" t="s">
        <v>52</v>
      </c>
    </row>
    <row r="6" spans="1:15" x14ac:dyDescent="0.2">
      <c r="A6" s="22" t="str">
        <f>'Vstupy Hybridů'!A6</f>
        <v>H1</v>
      </c>
      <c r="B6" s="86" t="e">
        <f>AVERAGE(Výpočty!AE6:AE8)</f>
        <v>#DIV/0!</v>
      </c>
      <c r="C6" s="114" t="e">
        <f>AVERAGE(Výpočty!G6:G8)</f>
        <v>#DIV/0!</v>
      </c>
      <c r="D6" s="115" t="e">
        <f>AVERAGE(Výpočty!V6:V8)</f>
        <v>#DIV/0!</v>
      </c>
      <c r="E6" s="114" t="e">
        <f>AVERAGE(Výpočty!AD6:AD8)</f>
        <v>#DIV/0!</v>
      </c>
      <c r="F6" s="98" t="e">
        <f>AVERAGE(Výpočty!AG6:AG8)</f>
        <v>#DIV/0!</v>
      </c>
      <c r="G6" s="99" t="e">
        <f>AVERAGE(Výpočty!AI6:AI8)</f>
        <v>#DIV/0!</v>
      </c>
      <c r="H6" s="100" t="e">
        <f>AVERAGE(Výpočty!AJ6:AJ8)</f>
        <v>#DIV/0!</v>
      </c>
      <c r="I6" s="82" t="e">
        <f>AVERAGE(Výpočty!AL6:AL8)</f>
        <v>#DIV/0!</v>
      </c>
      <c r="J6" s="28" t="e">
        <f>AVERAGE(Výpočty!AM6:AM8)</f>
        <v>#DIV/0!</v>
      </c>
      <c r="K6" s="29" t="e">
        <f>AVERAGE(Výpočty!AP6:AP8)</f>
        <v>#DIV/0!</v>
      </c>
      <c r="L6" s="86" t="e">
        <f>AVERAGE(Výpočty!AQ6:AQ8)</f>
        <v>#DIV/0!</v>
      </c>
      <c r="M6" s="162" t="e">
        <f>AVERAGE(Výpočty!AR6:AR8)</f>
        <v>#DIV/0!</v>
      </c>
      <c r="N6" s="82" t="e">
        <f>AVERAGE(Výpočty!AS6:AS8)</f>
        <v>#DIV/0!</v>
      </c>
      <c r="O6" s="30" t="e">
        <f>AVERAGE(Výpočty!AT6:AT8)</f>
        <v>#DIV/0!</v>
      </c>
    </row>
    <row r="7" spans="1:15" x14ac:dyDescent="0.2">
      <c r="A7" s="31" t="str">
        <f>'Vstupy Hybridů'!A9</f>
        <v>H2</v>
      </c>
      <c r="B7" s="87" t="e">
        <f>AVERAGE(Výpočty!AE9:AE11)</f>
        <v>#DIV/0!</v>
      </c>
      <c r="C7" s="32" t="e">
        <f>AVERAGE(Výpočty!G9:G11)</f>
        <v>#DIV/0!</v>
      </c>
      <c r="D7" s="33" t="e">
        <f>AVERAGE(Výpočty!V9:V11)</f>
        <v>#DIV/0!</v>
      </c>
      <c r="E7" s="32" t="e">
        <f>AVERAGE(Výpočty!AD9:AD11)</f>
        <v>#DIV/0!</v>
      </c>
      <c r="F7" s="91" t="e">
        <f>AVERAGE(Výpočty!AG9:AG11)</f>
        <v>#DIV/0!</v>
      </c>
      <c r="G7" s="90" t="e">
        <f>AVERAGE(Výpočty!AI9:AI11)</f>
        <v>#DIV/0!</v>
      </c>
      <c r="H7" s="92" t="e">
        <f>AVERAGE(Výpočty!AJ9:AJ11)</f>
        <v>#DIV/0!</v>
      </c>
      <c r="I7" s="83" t="e">
        <f>AVERAGE(Výpočty!AL9:AL11)</f>
        <v>#DIV/0!</v>
      </c>
      <c r="J7" s="33" t="e">
        <f>AVERAGE(Výpočty!AM9:AM11)</f>
        <v>#DIV/0!</v>
      </c>
      <c r="K7" s="34" t="e">
        <f>AVERAGE(Výpočty!AP9:AP11)</f>
        <v>#DIV/0!</v>
      </c>
      <c r="L7" s="87" t="e">
        <f>AVERAGE(Výpočty!AQ9:AQ11)</f>
        <v>#DIV/0!</v>
      </c>
      <c r="M7" s="163" t="e">
        <f>AVERAGE(Výpočty!AR9:AR11)</f>
        <v>#DIV/0!</v>
      </c>
      <c r="N7" s="83" t="e">
        <f>AVERAGE(Výpočty!AS9:AS11)</f>
        <v>#DIV/0!</v>
      </c>
      <c r="O7" s="35" t="e">
        <f>AVERAGE(Výpočty!AT9:AT11)</f>
        <v>#DIV/0!</v>
      </c>
    </row>
    <row r="8" spans="1:15" x14ac:dyDescent="0.2">
      <c r="A8" s="31" t="str">
        <f>'Vstupy Hybridů'!A12</f>
        <v>H3</v>
      </c>
      <c r="B8" s="87" t="e">
        <f>AVERAGE(Výpočty!AE12:AE14)</f>
        <v>#DIV/0!</v>
      </c>
      <c r="C8" s="32" t="e">
        <f>AVERAGE(Výpočty!G12:G14)</f>
        <v>#DIV/0!</v>
      </c>
      <c r="D8" s="33" t="e">
        <f>AVERAGE(Výpočty!V12:V14)</f>
        <v>#DIV/0!</v>
      </c>
      <c r="E8" s="32" t="e">
        <f>AVERAGE(Výpočty!AD12:AD14)</f>
        <v>#DIV/0!</v>
      </c>
      <c r="F8" s="91" t="e">
        <f>AVERAGE(Výpočty!AG12:AG14)</f>
        <v>#DIV/0!</v>
      </c>
      <c r="G8" s="90" t="e">
        <f>AVERAGE(Výpočty!AI12:AI14)</f>
        <v>#DIV/0!</v>
      </c>
      <c r="H8" s="92" t="e">
        <f>AVERAGE(Výpočty!AJ12:AJ14)</f>
        <v>#DIV/0!</v>
      </c>
      <c r="I8" s="83" t="e">
        <f>AVERAGE(Výpočty!AL12:AL14)</f>
        <v>#DIV/0!</v>
      </c>
      <c r="J8" s="33" t="e">
        <f>AVERAGE(Výpočty!AM12:AM14)</f>
        <v>#DIV/0!</v>
      </c>
      <c r="K8" s="34" t="e">
        <f>AVERAGE(Výpočty!AP12:AP14)</f>
        <v>#DIV/0!</v>
      </c>
      <c r="L8" s="87" t="e">
        <f>AVERAGE(Výpočty!AQ12:AQ14)</f>
        <v>#DIV/0!</v>
      </c>
      <c r="M8" s="163" t="e">
        <f>AVERAGE(Výpočty!AR12:AR14)</f>
        <v>#DIV/0!</v>
      </c>
      <c r="N8" s="83" t="e">
        <f>AVERAGE(Výpočty!AS12:AS14)</f>
        <v>#DIV/0!</v>
      </c>
      <c r="O8" s="35" t="e">
        <f>AVERAGE(Výpočty!AT12:AT14)</f>
        <v>#DIV/0!</v>
      </c>
    </row>
    <row r="9" spans="1:15" x14ac:dyDescent="0.2">
      <c r="A9" s="31" t="str">
        <f>'Vstupy Hybridů'!A15</f>
        <v>H4</v>
      </c>
      <c r="B9" s="87" t="e">
        <f>AVERAGE(Výpočty!AE15:AE17)</f>
        <v>#DIV/0!</v>
      </c>
      <c r="C9" s="32" t="e">
        <f>AVERAGE(Výpočty!G15:G17)</f>
        <v>#DIV/0!</v>
      </c>
      <c r="D9" s="33" t="e">
        <f>AVERAGE(Výpočty!V15:V17)</f>
        <v>#DIV/0!</v>
      </c>
      <c r="E9" s="32" t="e">
        <f>AVERAGE(Výpočty!AD15:AD17)</f>
        <v>#DIV/0!</v>
      </c>
      <c r="F9" s="91" t="e">
        <f>AVERAGE(Výpočty!AG15:AG17)</f>
        <v>#DIV/0!</v>
      </c>
      <c r="G9" s="90" t="e">
        <f>AVERAGE(Výpočty!AI15:AI17)</f>
        <v>#DIV/0!</v>
      </c>
      <c r="H9" s="92" t="e">
        <f>AVERAGE(Výpočty!AJ15:AJ17)</f>
        <v>#DIV/0!</v>
      </c>
      <c r="I9" s="83" t="e">
        <f>AVERAGE(Výpočty!AL15:AL17)</f>
        <v>#DIV/0!</v>
      </c>
      <c r="J9" s="33" t="e">
        <f>AVERAGE(Výpočty!AM15:AM17)</f>
        <v>#DIV/0!</v>
      </c>
      <c r="K9" s="34" t="e">
        <f>AVERAGE(Výpočty!AP15:AP17)</f>
        <v>#DIV/0!</v>
      </c>
      <c r="L9" s="87" t="e">
        <f>AVERAGE(Výpočty!AQ15:AQ17)</f>
        <v>#DIV/0!</v>
      </c>
      <c r="M9" s="163" t="e">
        <f>AVERAGE(Výpočty!AR15:AR17)</f>
        <v>#DIV/0!</v>
      </c>
      <c r="N9" s="83" t="e">
        <f>AVERAGE(Výpočty!AS15:AS17)</f>
        <v>#DIV/0!</v>
      </c>
      <c r="O9" s="35" t="e">
        <f>AVERAGE(Výpočty!AT15:AT17)</f>
        <v>#DIV/0!</v>
      </c>
    </row>
    <row r="10" spans="1:15" x14ac:dyDescent="0.2">
      <c r="A10" s="31" t="str">
        <f>'Vstupy Hybridů'!A18</f>
        <v>H5</v>
      </c>
      <c r="B10" s="87" t="e">
        <f>AVERAGE(Výpočty!AE18:AE20)</f>
        <v>#DIV/0!</v>
      </c>
      <c r="C10" s="32" t="e">
        <f>AVERAGE(Výpočty!G18:G20)</f>
        <v>#DIV/0!</v>
      </c>
      <c r="D10" s="33" t="e">
        <f>AVERAGE(Výpočty!V18:V20)</f>
        <v>#DIV/0!</v>
      </c>
      <c r="E10" s="32" t="e">
        <f>AVERAGE(Výpočty!AD18:AD20)</f>
        <v>#DIV/0!</v>
      </c>
      <c r="F10" s="91" t="e">
        <f>AVERAGE(Výpočty!AG18:AG20)</f>
        <v>#DIV/0!</v>
      </c>
      <c r="G10" s="90" t="e">
        <f>AVERAGE(Výpočty!AI18:AI20)</f>
        <v>#DIV/0!</v>
      </c>
      <c r="H10" s="92" t="e">
        <f>AVERAGE(Výpočty!AJ18:AJ20)</f>
        <v>#DIV/0!</v>
      </c>
      <c r="I10" s="83" t="e">
        <f>AVERAGE(Výpočty!AL18:AL20)</f>
        <v>#DIV/0!</v>
      </c>
      <c r="J10" s="33" t="e">
        <f>AVERAGE(Výpočty!AM18:AM20)</f>
        <v>#DIV/0!</v>
      </c>
      <c r="K10" s="34" t="e">
        <f>AVERAGE(Výpočty!AP18:AP20)</f>
        <v>#DIV/0!</v>
      </c>
      <c r="L10" s="87" t="e">
        <f>AVERAGE(Výpočty!AQ18:AQ20)</f>
        <v>#DIV/0!</v>
      </c>
      <c r="M10" s="163" t="e">
        <f>AVERAGE(Výpočty!AR18:AR20)</f>
        <v>#DIV/0!</v>
      </c>
      <c r="N10" s="83" t="e">
        <f>AVERAGE(Výpočty!AS18:AS20)</f>
        <v>#DIV/0!</v>
      </c>
      <c r="O10" s="35" t="e">
        <f>AVERAGE(Výpočty!AT18:AT20)</f>
        <v>#DIV/0!</v>
      </c>
    </row>
    <row r="11" spans="1:15" x14ac:dyDescent="0.2">
      <c r="A11" s="31" t="str">
        <f>'Vstupy Hybridů'!A21</f>
        <v>H6</v>
      </c>
      <c r="B11" s="87" t="e">
        <f>AVERAGE(Výpočty!AE21:AE23)</f>
        <v>#DIV/0!</v>
      </c>
      <c r="C11" s="32" t="e">
        <f>AVERAGE(Výpočty!G21:G23)</f>
        <v>#DIV/0!</v>
      </c>
      <c r="D11" s="33" t="e">
        <f>AVERAGE(Výpočty!V21:V23)</f>
        <v>#DIV/0!</v>
      </c>
      <c r="E11" s="32" t="e">
        <f>AVERAGE(Výpočty!AD21:AD23)</f>
        <v>#DIV/0!</v>
      </c>
      <c r="F11" s="91" t="e">
        <f>AVERAGE(Výpočty!AG21:AG23)</f>
        <v>#DIV/0!</v>
      </c>
      <c r="G11" s="90" t="e">
        <f>AVERAGE(Výpočty!AI21:AI23)</f>
        <v>#DIV/0!</v>
      </c>
      <c r="H11" s="92" t="e">
        <f>AVERAGE(Výpočty!AJ21:AJ23)</f>
        <v>#DIV/0!</v>
      </c>
      <c r="I11" s="83" t="e">
        <f>AVERAGE(Výpočty!AL21:AL23)</f>
        <v>#DIV/0!</v>
      </c>
      <c r="J11" s="33" t="e">
        <f>AVERAGE(Výpočty!AM21:AM23)</f>
        <v>#DIV/0!</v>
      </c>
      <c r="K11" s="34" t="e">
        <f>AVERAGE(Výpočty!AP21:AP23)</f>
        <v>#DIV/0!</v>
      </c>
      <c r="L11" s="87" t="e">
        <f>AVERAGE(Výpočty!AQ21:AQ23)</f>
        <v>#DIV/0!</v>
      </c>
      <c r="M11" s="163" t="e">
        <f>AVERAGE(Výpočty!AR21:AR23)</f>
        <v>#DIV/0!</v>
      </c>
      <c r="N11" s="83" t="e">
        <f>AVERAGE(Výpočty!AS21:AS23)</f>
        <v>#DIV/0!</v>
      </c>
      <c r="O11" s="35" t="e">
        <f>AVERAGE(Výpočty!AT21:AT23)</f>
        <v>#DIV/0!</v>
      </c>
    </row>
    <row r="12" spans="1:15" x14ac:dyDescent="0.2">
      <c r="A12" s="31" t="str">
        <f>'Vstupy Hybridů'!A24</f>
        <v>H7</v>
      </c>
      <c r="B12" s="87" t="e">
        <f>AVERAGE(Výpočty!AE24:AE26)</f>
        <v>#DIV/0!</v>
      </c>
      <c r="C12" s="32" t="e">
        <f>AVERAGE(Výpočty!G24:G26)</f>
        <v>#DIV/0!</v>
      </c>
      <c r="D12" s="33" t="e">
        <f>AVERAGE(Výpočty!V24:V26)</f>
        <v>#DIV/0!</v>
      </c>
      <c r="E12" s="32" t="e">
        <f>AVERAGE(Výpočty!AD24:AD26)</f>
        <v>#DIV/0!</v>
      </c>
      <c r="F12" s="91" t="e">
        <f>AVERAGE(Výpočty!AG24:AG26)</f>
        <v>#DIV/0!</v>
      </c>
      <c r="G12" s="90" t="e">
        <f>AVERAGE(Výpočty!AI24:AI26)</f>
        <v>#DIV/0!</v>
      </c>
      <c r="H12" s="92" t="e">
        <f>AVERAGE(Výpočty!AJ24:AJ26)</f>
        <v>#DIV/0!</v>
      </c>
      <c r="I12" s="83" t="e">
        <f>AVERAGE(Výpočty!AL24:AL26)</f>
        <v>#DIV/0!</v>
      </c>
      <c r="J12" s="33" t="e">
        <f>AVERAGE(Výpočty!AM24:AM26)</f>
        <v>#DIV/0!</v>
      </c>
      <c r="K12" s="34" t="e">
        <f>AVERAGE(Výpočty!AP24:AP26)</f>
        <v>#DIV/0!</v>
      </c>
      <c r="L12" s="87" t="e">
        <f>AVERAGE(Výpočty!AQ24:AQ26)</f>
        <v>#DIV/0!</v>
      </c>
      <c r="M12" s="163" t="e">
        <f>AVERAGE(Výpočty!AR24:AR26)</f>
        <v>#DIV/0!</v>
      </c>
      <c r="N12" s="83" t="e">
        <f>AVERAGE(Výpočty!AS24:AS26)</f>
        <v>#DIV/0!</v>
      </c>
      <c r="O12" s="35" t="e">
        <f>AVERAGE(Výpočty!AT24:AT26)</f>
        <v>#DIV/0!</v>
      </c>
    </row>
    <row r="13" spans="1:15" x14ac:dyDescent="0.2">
      <c r="A13" s="31" t="str">
        <f>'Vstupy Hybridů'!A27</f>
        <v>H8</v>
      </c>
      <c r="B13" s="87" t="e">
        <f>AVERAGE(Výpočty!AE27:AE29)</f>
        <v>#DIV/0!</v>
      </c>
      <c r="C13" s="32" t="e">
        <f>AVERAGE(Výpočty!G27:G29)</f>
        <v>#DIV/0!</v>
      </c>
      <c r="D13" s="33" t="e">
        <f>AVERAGE(Výpočty!V27:V29)</f>
        <v>#DIV/0!</v>
      </c>
      <c r="E13" s="32" t="e">
        <f>AVERAGE(Výpočty!AD27:AD29)</f>
        <v>#DIV/0!</v>
      </c>
      <c r="F13" s="91" t="e">
        <f>AVERAGE(Výpočty!AG27:AG29)</f>
        <v>#DIV/0!</v>
      </c>
      <c r="G13" s="90" t="e">
        <f>AVERAGE(Výpočty!AI27:AI29)</f>
        <v>#DIV/0!</v>
      </c>
      <c r="H13" s="92" t="e">
        <f>AVERAGE(Výpočty!AJ27:AJ29)</f>
        <v>#DIV/0!</v>
      </c>
      <c r="I13" s="83" t="e">
        <f>AVERAGE(Výpočty!AL27:AL29)</f>
        <v>#DIV/0!</v>
      </c>
      <c r="J13" s="33" t="e">
        <f>AVERAGE(Výpočty!AM27:AM29)</f>
        <v>#DIV/0!</v>
      </c>
      <c r="K13" s="34" t="e">
        <f>AVERAGE(Výpočty!AP27:AP29)</f>
        <v>#DIV/0!</v>
      </c>
      <c r="L13" s="87" t="e">
        <f>AVERAGE(Výpočty!AQ27:AQ29)</f>
        <v>#DIV/0!</v>
      </c>
      <c r="M13" s="163" t="e">
        <f>AVERAGE(Výpočty!AR27:AR29)</f>
        <v>#DIV/0!</v>
      </c>
      <c r="N13" s="83" t="e">
        <f>AVERAGE(Výpočty!AS27:AS29)</f>
        <v>#DIV/0!</v>
      </c>
      <c r="O13" s="35" t="e">
        <f>AVERAGE(Výpočty!AT27:AT29)</f>
        <v>#DIV/0!</v>
      </c>
    </row>
    <row r="14" spans="1:15" x14ac:dyDescent="0.2">
      <c r="A14" s="31" t="str">
        <f>'Vstupy Hybridů'!A30</f>
        <v>H9</v>
      </c>
      <c r="B14" s="87" t="e">
        <f>AVERAGE(Výpočty!AE30:AE32)</f>
        <v>#DIV/0!</v>
      </c>
      <c r="C14" s="32" t="e">
        <f>AVERAGE(Výpočty!G30:G32)</f>
        <v>#DIV/0!</v>
      </c>
      <c r="D14" s="33" t="e">
        <f>AVERAGE(Výpočty!V30:V32)</f>
        <v>#DIV/0!</v>
      </c>
      <c r="E14" s="32" t="e">
        <f>AVERAGE(Výpočty!AD30:AD32)</f>
        <v>#DIV/0!</v>
      </c>
      <c r="F14" s="91" t="e">
        <f>AVERAGE(Výpočty!AG30:AG32)</f>
        <v>#DIV/0!</v>
      </c>
      <c r="G14" s="90" t="e">
        <f>AVERAGE(Výpočty!AI30:AI32)</f>
        <v>#DIV/0!</v>
      </c>
      <c r="H14" s="92" t="e">
        <f>AVERAGE(Výpočty!AJ30:AJ32)</f>
        <v>#DIV/0!</v>
      </c>
      <c r="I14" s="83" t="e">
        <f>AVERAGE(Výpočty!AL30:AL32)</f>
        <v>#DIV/0!</v>
      </c>
      <c r="J14" s="33" t="e">
        <f>AVERAGE(Výpočty!AM30:AM32)</f>
        <v>#DIV/0!</v>
      </c>
      <c r="K14" s="34" t="e">
        <f>AVERAGE(Výpočty!AP30:AP32)</f>
        <v>#DIV/0!</v>
      </c>
      <c r="L14" s="87" t="e">
        <f>AVERAGE(Výpočty!AQ30:AQ32)</f>
        <v>#DIV/0!</v>
      </c>
      <c r="M14" s="163" t="e">
        <f>AVERAGE(Výpočty!AR30:AR32)</f>
        <v>#DIV/0!</v>
      </c>
      <c r="N14" s="83" t="e">
        <f>AVERAGE(Výpočty!AS30:AS32)</f>
        <v>#DIV/0!</v>
      </c>
      <c r="O14" s="35" t="e">
        <f>AVERAGE(Výpočty!AT30:AT32)</f>
        <v>#DIV/0!</v>
      </c>
    </row>
    <row r="15" spans="1:15" x14ac:dyDescent="0.2">
      <c r="A15" s="31" t="str">
        <f>'Vstupy Hybridů'!A33</f>
        <v>H10</v>
      </c>
      <c r="B15" s="87" t="e">
        <f>AVERAGE(Výpočty!AE33:AE35)</f>
        <v>#DIV/0!</v>
      </c>
      <c r="C15" s="32" t="e">
        <f>AVERAGE(Výpočty!G33:G35)</f>
        <v>#DIV/0!</v>
      </c>
      <c r="D15" s="33" t="e">
        <f>AVERAGE(Výpočty!V33:V35)</f>
        <v>#DIV/0!</v>
      </c>
      <c r="E15" s="32" t="e">
        <f>AVERAGE(Výpočty!AD33:AD35)</f>
        <v>#DIV/0!</v>
      </c>
      <c r="F15" s="91" t="e">
        <f>AVERAGE(Výpočty!AG33:AG35)</f>
        <v>#DIV/0!</v>
      </c>
      <c r="G15" s="90" t="e">
        <f>AVERAGE(Výpočty!AI33:AI35)</f>
        <v>#DIV/0!</v>
      </c>
      <c r="H15" s="92" t="e">
        <f>AVERAGE(Výpočty!AJ33:AJ35)</f>
        <v>#DIV/0!</v>
      </c>
      <c r="I15" s="83" t="e">
        <f>AVERAGE(Výpočty!AL33:AL35)</f>
        <v>#DIV/0!</v>
      </c>
      <c r="J15" s="33" t="e">
        <f>AVERAGE(Výpočty!AM33:AM35)</f>
        <v>#DIV/0!</v>
      </c>
      <c r="K15" s="34" t="e">
        <f>AVERAGE(Výpočty!AP33:AP35)</f>
        <v>#DIV/0!</v>
      </c>
      <c r="L15" s="87" t="e">
        <f>AVERAGE(Výpočty!AQ33:AQ35)</f>
        <v>#DIV/0!</v>
      </c>
      <c r="M15" s="163" t="e">
        <f>AVERAGE(Výpočty!AR33:AR35)</f>
        <v>#DIV/0!</v>
      </c>
      <c r="N15" s="83" t="e">
        <f>AVERAGE(Výpočty!AS33:AS35)</f>
        <v>#DIV/0!</v>
      </c>
      <c r="O15" s="35" t="e">
        <f>AVERAGE(Výpočty!AT33:AT35)</f>
        <v>#DIV/0!</v>
      </c>
    </row>
    <row r="16" spans="1:15" x14ac:dyDescent="0.2">
      <c r="A16" s="31" t="str">
        <f>'Vstupy Hybridů'!A36</f>
        <v>H11</v>
      </c>
      <c r="B16" s="87" t="e">
        <f>AVERAGE(Výpočty!AE36:AE38)</f>
        <v>#DIV/0!</v>
      </c>
      <c r="C16" s="32" t="e">
        <f>AVERAGE(Výpočty!G36:G38)</f>
        <v>#DIV/0!</v>
      </c>
      <c r="D16" s="33" t="e">
        <f>AVERAGE(Výpočty!V36:V38)</f>
        <v>#DIV/0!</v>
      </c>
      <c r="E16" s="32" t="e">
        <f>AVERAGE(Výpočty!AD36:AD38)</f>
        <v>#DIV/0!</v>
      </c>
      <c r="F16" s="91" t="e">
        <f>AVERAGE(Výpočty!AG36:AG38)</f>
        <v>#DIV/0!</v>
      </c>
      <c r="G16" s="90" t="e">
        <f>AVERAGE(Výpočty!AI36:AI38)</f>
        <v>#DIV/0!</v>
      </c>
      <c r="H16" s="92" t="e">
        <f>AVERAGE(Výpočty!AJ36:AJ38)</f>
        <v>#DIV/0!</v>
      </c>
      <c r="I16" s="83" t="e">
        <f>AVERAGE(Výpočty!AL36:AL38)</f>
        <v>#DIV/0!</v>
      </c>
      <c r="J16" s="33" t="e">
        <f>AVERAGE(Výpočty!AM36:AM38)</f>
        <v>#DIV/0!</v>
      </c>
      <c r="K16" s="34" t="e">
        <f>AVERAGE(Výpočty!AP36:AP38)</f>
        <v>#DIV/0!</v>
      </c>
      <c r="L16" s="87" t="e">
        <f>AVERAGE(Výpočty!AQ36:AQ38)</f>
        <v>#DIV/0!</v>
      </c>
      <c r="M16" s="163" t="e">
        <f>AVERAGE(Výpočty!AR36:AR38)</f>
        <v>#DIV/0!</v>
      </c>
      <c r="N16" s="83" t="e">
        <f>AVERAGE(Výpočty!AS36:AS38)</f>
        <v>#DIV/0!</v>
      </c>
      <c r="O16" s="35" t="e">
        <f>AVERAGE(Výpočty!AT36:AT38)</f>
        <v>#DIV/0!</v>
      </c>
    </row>
    <row r="17" spans="1:15" x14ac:dyDescent="0.2">
      <c r="A17" s="31" t="str">
        <f>'Vstupy Hybridů'!A39</f>
        <v>H12</v>
      </c>
      <c r="B17" s="87" t="e">
        <f>AVERAGE(Výpočty!AE39:AE41)</f>
        <v>#DIV/0!</v>
      </c>
      <c r="C17" s="32" t="e">
        <f>AVERAGE(Výpočty!G39:G41)</f>
        <v>#DIV/0!</v>
      </c>
      <c r="D17" s="33" t="e">
        <f>AVERAGE(Výpočty!V39:V41)</f>
        <v>#DIV/0!</v>
      </c>
      <c r="E17" s="32" t="e">
        <f>AVERAGE(Výpočty!AD39:AD41)</f>
        <v>#DIV/0!</v>
      </c>
      <c r="F17" s="91" t="e">
        <f>AVERAGE(Výpočty!AG39:AG41)</f>
        <v>#DIV/0!</v>
      </c>
      <c r="G17" s="90" t="e">
        <f>AVERAGE(Výpočty!AI39:AI41)</f>
        <v>#DIV/0!</v>
      </c>
      <c r="H17" s="92" t="e">
        <f>AVERAGE(Výpočty!AJ39:AJ41)</f>
        <v>#DIV/0!</v>
      </c>
      <c r="I17" s="83" t="e">
        <f>AVERAGE(Výpočty!AL39:AL41)</f>
        <v>#DIV/0!</v>
      </c>
      <c r="J17" s="33" t="e">
        <f>AVERAGE(Výpočty!AM39:AM41)</f>
        <v>#DIV/0!</v>
      </c>
      <c r="K17" s="34" t="e">
        <f>AVERAGE(Výpočty!AP39:AP41)</f>
        <v>#DIV/0!</v>
      </c>
      <c r="L17" s="87" t="e">
        <f>AVERAGE(Výpočty!AQ39:AQ41)</f>
        <v>#DIV/0!</v>
      </c>
      <c r="M17" s="163" t="e">
        <f>AVERAGE(Výpočty!AR39:AR41)</f>
        <v>#DIV/0!</v>
      </c>
      <c r="N17" s="83" t="e">
        <f>AVERAGE(Výpočty!AS39:AS41)</f>
        <v>#DIV/0!</v>
      </c>
      <c r="O17" s="35" t="e">
        <f>AVERAGE(Výpočty!AT39:AT41)</f>
        <v>#DIV/0!</v>
      </c>
    </row>
    <row r="18" spans="1:15" x14ac:dyDescent="0.2">
      <c r="A18" s="31" t="str">
        <f>'Vstupy Hybridů'!A42</f>
        <v>H13</v>
      </c>
      <c r="B18" s="87" t="e">
        <f>AVERAGE(Výpočty!AE42:AE44)</f>
        <v>#DIV/0!</v>
      </c>
      <c r="C18" s="32" t="e">
        <f>AVERAGE(Výpočty!G42:G44)</f>
        <v>#DIV/0!</v>
      </c>
      <c r="D18" s="33" t="e">
        <f>AVERAGE(Výpočty!V42:V44)</f>
        <v>#DIV/0!</v>
      </c>
      <c r="E18" s="32" t="e">
        <f>AVERAGE(Výpočty!AD42:AD44)</f>
        <v>#DIV/0!</v>
      </c>
      <c r="F18" s="91" t="e">
        <f>AVERAGE(Výpočty!AG42:AG44)</f>
        <v>#DIV/0!</v>
      </c>
      <c r="G18" s="90" t="e">
        <f>AVERAGE(Výpočty!AI42:AI44)</f>
        <v>#DIV/0!</v>
      </c>
      <c r="H18" s="92" t="e">
        <f>AVERAGE(Výpočty!AJ42:AJ44)</f>
        <v>#DIV/0!</v>
      </c>
      <c r="I18" s="83" t="e">
        <f>AVERAGE(Výpočty!AL42:AL44)</f>
        <v>#DIV/0!</v>
      </c>
      <c r="J18" s="33" t="e">
        <f>AVERAGE(Výpočty!AM42:AM44)</f>
        <v>#DIV/0!</v>
      </c>
      <c r="K18" s="34" t="e">
        <f>AVERAGE(Výpočty!AP42:AP44)</f>
        <v>#DIV/0!</v>
      </c>
      <c r="L18" s="87" t="e">
        <f>AVERAGE(Výpočty!AQ42:AQ44)</f>
        <v>#DIV/0!</v>
      </c>
      <c r="M18" s="163" t="e">
        <f>AVERAGE(Výpočty!AR42:AR44)</f>
        <v>#DIV/0!</v>
      </c>
      <c r="N18" s="83" t="e">
        <f>AVERAGE(Výpočty!AS42:AS44)</f>
        <v>#DIV/0!</v>
      </c>
      <c r="O18" s="35" t="e">
        <f>AVERAGE(Výpočty!AT42:AT44)</f>
        <v>#DIV/0!</v>
      </c>
    </row>
    <row r="19" spans="1:15" x14ac:dyDescent="0.2">
      <c r="A19" s="31" t="str">
        <f>'Vstupy Hybridů'!A45</f>
        <v>H14</v>
      </c>
      <c r="B19" s="87" t="e">
        <f>AVERAGE(Výpočty!AE45:AE47)</f>
        <v>#DIV/0!</v>
      </c>
      <c r="C19" s="32" t="e">
        <f>AVERAGE(Výpočty!G45:G47)</f>
        <v>#DIV/0!</v>
      </c>
      <c r="D19" s="33" t="e">
        <f>AVERAGE(Výpočty!V45:V47)</f>
        <v>#DIV/0!</v>
      </c>
      <c r="E19" s="32" t="e">
        <f>AVERAGE(Výpočty!AD45:AD47)</f>
        <v>#DIV/0!</v>
      </c>
      <c r="F19" s="91" t="e">
        <f>AVERAGE(Výpočty!AG45:AG47)</f>
        <v>#DIV/0!</v>
      </c>
      <c r="G19" s="90" t="e">
        <f>AVERAGE(Výpočty!AI45:AI47)</f>
        <v>#DIV/0!</v>
      </c>
      <c r="H19" s="92" t="e">
        <f>AVERAGE(Výpočty!AJ45:AJ47)</f>
        <v>#DIV/0!</v>
      </c>
      <c r="I19" s="83" t="e">
        <f>AVERAGE(Výpočty!AL45:AL47)</f>
        <v>#DIV/0!</v>
      </c>
      <c r="J19" s="33" t="e">
        <f>AVERAGE(Výpočty!AM45:AM47)</f>
        <v>#DIV/0!</v>
      </c>
      <c r="K19" s="34" t="e">
        <f>AVERAGE(Výpočty!AP45:AP47)</f>
        <v>#DIV/0!</v>
      </c>
      <c r="L19" s="87" t="e">
        <f>AVERAGE(Výpočty!AQ45:AQ47)</f>
        <v>#DIV/0!</v>
      </c>
      <c r="M19" s="163" t="e">
        <f>AVERAGE(Výpočty!AR45:AR47)</f>
        <v>#DIV/0!</v>
      </c>
      <c r="N19" s="83" t="e">
        <f>AVERAGE(Výpočty!AS45:AS47)</f>
        <v>#DIV/0!</v>
      </c>
      <c r="O19" s="35" t="e">
        <f>AVERAGE(Výpočty!AT45:AT47)</f>
        <v>#DIV/0!</v>
      </c>
    </row>
    <row r="20" spans="1:15" x14ac:dyDescent="0.2">
      <c r="A20" s="31" t="str">
        <f>'Vstupy Hybridů'!A48</f>
        <v>H15</v>
      </c>
      <c r="B20" s="87" t="e">
        <f>AVERAGE(Výpočty!AE48:AE50)</f>
        <v>#DIV/0!</v>
      </c>
      <c r="C20" s="32" t="e">
        <f>AVERAGE(Výpočty!G48:G50)</f>
        <v>#DIV/0!</v>
      </c>
      <c r="D20" s="33" t="e">
        <f>AVERAGE(Výpočty!V48:V50)</f>
        <v>#DIV/0!</v>
      </c>
      <c r="E20" s="32" t="e">
        <f>AVERAGE(Výpočty!AD48:AD50)</f>
        <v>#DIV/0!</v>
      </c>
      <c r="F20" s="91" t="e">
        <f>AVERAGE(Výpočty!AG48:AG50)</f>
        <v>#DIV/0!</v>
      </c>
      <c r="G20" s="90" t="e">
        <f>AVERAGE(Výpočty!AI48:AI50)</f>
        <v>#DIV/0!</v>
      </c>
      <c r="H20" s="92" t="e">
        <f>AVERAGE(Výpočty!AJ48:AJ50)</f>
        <v>#DIV/0!</v>
      </c>
      <c r="I20" s="83" t="e">
        <f>AVERAGE(Výpočty!AL48:AL50)</f>
        <v>#DIV/0!</v>
      </c>
      <c r="J20" s="33" t="e">
        <f>AVERAGE(Výpočty!AM48:AM50)</f>
        <v>#DIV/0!</v>
      </c>
      <c r="K20" s="34" t="e">
        <f>AVERAGE(Výpočty!AP48:AP50)</f>
        <v>#DIV/0!</v>
      </c>
      <c r="L20" s="87" t="e">
        <f>AVERAGE(Výpočty!AQ48:AQ50)</f>
        <v>#DIV/0!</v>
      </c>
      <c r="M20" s="163" t="e">
        <f>AVERAGE(Výpočty!AR48:AR50)</f>
        <v>#DIV/0!</v>
      </c>
      <c r="N20" s="83" t="e">
        <f>AVERAGE(Výpočty!AS48:AS50)</f>
        <v>#DIV/0!</v>
      </c>
      <c r="O20" s="35" t="e">
        <f>AVERAGE(Výpočty!AT48:AT50)</f>
        <v>#DIV/0!</v>
      </c>
    </row>
    <row r="21" spans="1:15" x14ac:dyDescent="0.2">
      <c r="A21" s="31" t="str">
        <f>'Vstupy Hybridů'!A51</f>
        <v>H16</v>
      </c>
      <c r="B21" s="87" t="e">
        <f>AVERAGE(Výpočty!AE51:AE53)</f>
        <v>#DIV/0!</v>
      </c>
      <c r="C21" s="32" t="e">
        <f>AVERAGE(Výpočty!G51:G53)</f>
        <v>#DIV/0!</v>
      </c>
      <c r="D21" s="33" t="e">
        <f>AVERAGE(Výpočty!V51:V53)</f>
        <v>#DIV/0!</v>
      </c>
      <c r="E21" s="32" t="e">
        <f>AVERAGE(Výpočty!AD51:AD53)</f>
        <v>#DIV/0!</v>
      </c>
      <c r="F21" s="91" t="e">
        <f>AVERAGE(Výpočty!AG51:AG53)</f>
        <v>#DIV/0!</v>
      </c>
      <c r="G21" s="90" t="e">
        <f>AVERAGE(Výpočty!AI51:AI53)</f>
        <v>#DIV/0!</v>
      </c>
      <c r="H21" s="92" t="e">
        <f>AVERAGE(Výpočty!AJ51:AJ53)</f>
        <v>#DIV/0!</v>
      </c>
      <c r="I21" s="83" t="e">
        <f>AVERAGE(Výpočty!AL51:AL53)</f>
        <v>#DIV/0!</v>
      </c>
      <c r="J21" s="33" t="e">
        <f>AVERAGE(Výpočty!AM51:AM53)</f>
        <v>#DIV/0!</v>
      </c>
      <c r="K21" s="34" t="e">
        <f>AVERAGE(Výpočty!AP51:AP53)</f>
        <v>#DIV/0!</v>
      </c>
      <c r="L21" s="87" t="e">
        <f>AVERAGE(Výpočty!AQ51:AQ53)</f>
        <v>#DIV/0!</v>
      </c>
      <c r="M21" s="163" t="e">
        <f>AVERAGE(Výpočty!AR51:AR53)</f>
        <v>#DIV/0!</v>
      </c>
      <c r="N21" s="83" t="e">
        <f>AVERAGE(Výpočty!AS51:AS53)</f>
        <v>#DIV/0!</v>
      </c>
      <c r="O21" s="35" t="e">
        <f>AVERAGE(Výpočty!AT51:AT53)</f>
        <v>#DIV/0!</v>
      </c>
    </row>
    <row r="22" spans="1:15" x14ac:dyDescent="0.2">
      <c r="A22" s="31" t="str">
        <f>'Vstupy Hybridů'!A54</f>
        <v>H17</v>
      </c>
      <c r="B22" s="87" t="e">
        <f>AVERAGE(Výpočty!AE54:AE56)</f>
        <v>#DIV/0!</v>
      </c>
      <c r="C22" s="32" t="e">
        <f>AVERAGE(Výpočty!G54:G56)</f>
        <v>#DIV/0!</v>
      </c>
      <c r="D22" s="33" t="e">
        <f>AVERAGE(Výpočty!V54:V56)</f>
        <v>#DIV/0!</v>
      </c>
      <c r="E22" s="32" t="e">
        <f>AVERAGE(Výpočty!AD54:AD56)</f>
        <v>#DIV/0!</v>
      </c>
      <c r="F22" s="91" t="e">
        <f>AVERAGE(Výpočty!AG54:AG56)</f>
        <v>#DIV/0!</v>
      </c>
      <c r="G22" s="90" t="e">
        <f>AVERAGE(Výpočty!AI54:AI56)</f>
        <v>#DIV/0!</v>
      </c>
      <c r="H22" s="92" t="e">
        <f>AVERAGE(Výpočty!AJ54:AJ56)</f>
        <v>#DIV/0!</v>
      </c>
      <c r="I22" s="83" t="e">
        <f>AVERAGE(Výpočty!AL54:AL56)</f>
        <v>#DIV/0!</v>
      </c>
      <c r="J22" s="33" t="e">
        <f>AVERAGE(Výpočty!AM54:AM56)</f>
        <v>#DIV/0!</v>
      </c>
      <c r="K22" s="34" t="e">
        <f>AVERAGE(Výpočty!AP54:AP56)</f>
        <v>#DIV/0!</v>
      </c>
      <c r="L22" s="87" t="e">
        <f>AVERAGE(Výpočty!AQ54:AQ56)</f>
        <v>#DIV/0!</v>
      </c>
      <c r="M22" s="163" t="e">
        <f>AVERAGE(Výpočty!AR54:AR56)</f>
        <v>#DIV/0!</v>
      </c>
      <c r="N22" s="83" t="e">
        <f>AVERAGE(Výpočty!AS54:AS56)</f>
        <v>#DIV/0!</v>
      </c>
      <c r="O22" s="35" t="e">
        <f>AVERAGE(Výpočty!AT54:AT56)</f>
        <v>#DIV/0!</v>
      </c>
    </row>
    <row r="23" spans="1:15" x14ac:dyDescent="0.2">
      <c r="A23" s="31" t="str">
        <f>'Vstupy Hybridů'!A57</f>
        <v>H18</v>
      </c>
      <c r="B23" s="87" t="e">
        <f>AVERAGE(Výpočty!AE57:AE59)</f>
        <v>#DIV/0!</v>
      </c>
      <c r="C23" s="32" t="e">
        <f>AVERAGE(Výpočty!G57:G59)</f>
        <v>#DIV/0!</v>
      </c>
      <c r="D23" s="33" t="e">
        <f>AVERAGE(Výpočty!V57:V59)</f>
        <v>#DIV/0!</v>
      </c>
      <c r="E23" s="32" t="e">
        <f>AVERAGE(Výpočty!AD57:AD59)</f>
        <v>#DIV/0!</v>
      </c>
      <c r="F23" s="91" t="e">
        <f>AVERAGE(Výpočty!AG57:AG59)</f>
        <v>#DIV/0!</v>
      </c>
      <c r="G23" s="90" t="e">
        <f>AVERAGE(Výpočty!AI57:AI59)</f>
        <v>#DIV/0!</v>
      </c>
      <c r="H23" s="92" t="e">
        <f>AVERAGE(Výpočty!AJ57:AJ59)</f>
        <v>#DIV/0!</v>
      </c>
      <c r="I23" s="83" t="e">
        <f>AVERAGE(Výpočty!AL57:AL59)</f>
        <v>#DIV/0!</v>
      </c>
      <c r="J23" s="33" t="e">
        <f>AVERAGE(Výpočty!AM57:AM59)</f>
        <v>#DIV/0!</v>
      </c>
      <c r="K23" s="34" t="e">
        <f>AVERAGE(Výpočty!AP57:AP59)</f>
        <v>#DIV/0!</v>
      </c>
      <c r="L23" s="87" t="e">
        <f>AVERAGE(Výpočty!AQ57:AQ59)</f>
        <v>#DIV/0!</v>
      </c>
      <c r="M23" s="163" t="e">
        <f>AVERAGE(Výpočty!AR57:AR59)</f>
        <v>#DIV/0!</v>
      </c>
      <c r="N23" s="83" t="e">
        <f>AVERAGE(Výpočty!AS57:AS59)</f>
        <v>#DIV/0!</v>
      </c>
      <c r="O23" s="35" t="e">
        <f>AVERAGE(Výpočty!AT57:AT59)</f>
        <v>#DIV/0!</v>
      </c>
    </row>
    <row r="24" spans="1:15" x14ac:dyDescent="0.2">
      <c r="A24" s="31" t="str">
        <f>'Vstupy Hybridů'!A60</f>
        <v>H19</v>
      </c>
      <c r="B24" s="87" t="e">
        <f>AVERAGE(Výpočty!AE60:AE62)</f>
        <v>#DIV/0!</v>
      </c>
      <c r="C24" s="32" t="e">
        <f>AVERAGE(Výpočty!G60:G62)</f>
        <v>#DIV/0!</v>
      </c>
      <c r="D24" s="33" t="e">
        <f>AVERAGE(Výpočty!V60:V62)</f>
        <v>#DIV/0!</v>
      </c>
      <c r="E24" s="32" t="e">
        <f>AVERAGE(Výpočty!AD60:AD62)</f>
        <v>#DIV/0!</v>
      </c>
      <c r="F24" s="91" t="e">
        <f>AVERAGE(Výpočty!AG60:AG62)</f>
        <v>#DIV/0!</v>
      </c>
      <c r="G24" s="90" t="e">
        <f>AVERAGE(Výpočty!AI60:AI62)</f>
        <v>#DIV/0!</v>
      </c>
      <c r="H24" s="92" t="e">
        <f>AVERAGE(Výpočty!AJ60:AJ62)</f>
        <v>#DIV/0!</v>
      </c>
      <c r="I24" s="83" t="e">
        <f>AVERAGE(Výpočty!AL60:AL62)</f>
        <v>#DIV/0!</v>
      </c>
      <c r="J24" s="33" t="e">
        <f>AVERAGE(Výpočty!AM60:AM62)</f>
        <v>#DIV/0!</v>
      </c>
      <c r="K24" s="34" t="e">
        <f>AVERAGE(Výpočty!AP60:AP62)</f>
        <v>#DIV/0!</v>
      </c>
      <c r="L24" s="87" t="e">
        <f>AVERAGE(Výpočty!AQ60:AQ62)</f>
        <v>#DIV/0!</v>
      </c>
      <c r="M24" s="163" t="e">
        <f>AVERAGE(Výpočty!AR60:AR62)</f>
        <v>#DIV/0!</v>
      </c>
      <c r="N24" s="83" t="e">
        <f>AVERAGE(Výpočty!AS60:AS62)</f>
        <v>#DIV/0!</v>
      </c>
      <c r="O24" s="35" t="e">
        <f>AVERAGE(Výpočty!AT60:AT62)</f>
        <v>#DIV/0!</v>
      </c>
    </row>
    <row r="25" spans="1:15" ht="13.5" thickBot="1" x14ac:dyDescent="0.25">
      <c r="A25" s="36" t="str">
        <f>'Vstupy Hybridů'!A63</f>
        <v>H20</v>
      </c>
      <c r="B25" s="88" t="e">
        <f>AVERAGE(Výpočty!AE63:AE65)</f>
        <v>#DIV/0!</v>
      </c>
      <c r="C25" s="37" t="e">
        <f>AVERAGE(Výpočty!G63:G65)</f>
        <v>#DIV/0!</v>
      </c>
      <c r="D25" s="38" t="e">
        <f>AVERAGE(Výpočty!V63:V65)</f>
        <v>#DIV/0!</v>
      </c>
      <c r="E25" s="37" t="e">
        <f>AVERAGE(Výpočty!AD63:AD65)</f>
        <v>#DIV/0!</v>
      </c>
      <c r="F25" s="93" t="e">
        <f>AVERAGE(Výpočty!AG63:AG65)</f>
        <v>#DIV/0!</v>
      </c>
      <c r="G25" s="94" t="e">
        <f>AVERAGE(Výpočty!AI63:AI65)</f>
        <v>#DIV/0!</v>
      </c>
      <c r="H25" s="95" t="e">
        <f>AVERAGE(Výpočty!AJ63:AJ65)</f>
        <v>#DIV/0!</v>
      </c>
      <c r="I25" s="84" t="e">
        <f>AVERAGE(Výpočty!AL63:AL65)</f>
        <v>#DIV/0!</v>
      </c>
      <c r="J25" s="38" t="e">
        <f>AVERAGE(Výpočty!AM63:AM65)</f>
        <v>#DIV/0!</v>
      </c>
      <c r="K25" s="39" t="e">
        <f>AVERAGE(Výpočty!AP63:AP65)</f>
        <v>#DIV/0!</v>
      </c>
      <c r="L25" s="88" t="e">
        <f>AVERAGE(Výpočty!AQ63:AQ65)</f>
        <v>#DIV/0!</v>
      </c>
      <c r="M25" s="164" t="e">
        <f>AVERAGE(Výpočty!AR63:AR65)</f>
        <v>#DIV/0!</v>
      </c>
      <c r="N25" s="84" t="e">
        <f>AVERAGE(Výpočty!AS63:AS65)</f>
        <v>#DIV/0!</v>
      </c>
      <c r="O25" s="40" t="e">
        <f>AVERAGE(Výpočty!AT63:AT65)</f>
        <v>#DIV/0!</v>
      </c>
    </row>
  </sheetData>
  <sheetProtection password="A042" sheet="1" objects="1" scenarios="1"/>
  <mergeCells count="8">
    <mergeCell ref="K3:L3"/>
    <mergeCell ref="N3:O4"/>
    <mergeCell ref="A1:G1"/>
    <mergeCell ref="A3:A4"/>
    <mergeCell ref="I3:J3"/>
    <mergeCell ref="B3:B4"/>
    <mergeCell ref="C3:H3"/>
    <mergeCell ref="M3:M4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showRuler="0" zoomScaleNormal="100" workbookViewId="0">
      <selection activeCell="I23" sqref="I23"/>
    </sheetView>
  </sheetViews>
  <sheetFormatPr defaultColWidth="11.5703125" defaultRowHeight="12.75" x14ac:dyDescent="0.2"/>
  <cols>
    <col min="1" max="1" width="14.28515625" customWidth="1"/>
    <col min="2" max="2" width="11.5703125" customWidth="1"/>
    <col min="3" max="8" width="7.7109375" customWidth="1"/>
    <col min="9" max="10" width="9" customWidth="1"/>
    <col min="11" max="12" width="7.85546875" customWidth="1"/>
    <col min="13" max="13" width="9.7109375" customWidth="1"/>
    <col min="14" max="14" width="7.85546875" customWidth="1"/>
    <col min="15" max="15" width="8.28515625" customWidth="1"/>
  </cols>
  <sheetData>
    <row r="1" spans="1:15" x14ac:dyDescent="0.2">
      <c r="A1" s="211" t="str">
        <f>'Vstupy Hybridů'!A1</f>
        <v>Chemická analýza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1:15" ht="13.5" thickBot="1" x14ac:dyDescent="0.25">
      <c r="A2" s="15"/>
      <c r="B2" s="15"/>
      <c r="C2" s="15"/>
      <c r="D2" s="16"/>
      <c r="E2" s="12"/>
      <c r="F2" s="12"/>
      <c r="G2" s="12"/>
      <c r="H2" s="12"/>
      <c r="I2" s="12"/>
      <c r="J2" s="12"/>
      <c r="K2" s="13"/>
      <c r="L2" s="12"/>
      <c r="M2" s="12"/>
      <c r="N2" s="14"/>
    </row>
    <row r="3" spans="1:15" ht="12.75" customHeight="1" thickBot="1" x14ac:dyDescent="0.25">
      <c r="A3" s="202" t="str">
        <f>'Průměry hybridů'!A3:A4</f>
        <v>Hybrid</v>
      </c>
      <c r="B3" s="205" t="str">
        <f>'Průměry hybridů'!B3:B4</f>
        <v>Podíl sušiny klasu ze sušiny CR</v>
      </c>
      <c r="C3" s="215" t="str">
        <f>'Průměry hybridů'!C3:D3</f>
        <v>Obsah v CR</v>
      </c>
      <c r="D3" s="216"/>
      <c r="E3" s="216">
        <f>'Průměry hybridů'!E3:F3</f>
        <v>0</v>
      </c>
      <c r="F3" s="216"/>
      <c r="G3" s="216">
        <f>'Průměry hybridů'!G3:H3</f>
        <v>0</v>
      </c>
      <c r="H3" s="217"/>
      <c r="I3" s="203" t="str">
        <f>'Průměry hybridů'!I3:J3</f>
        <v>Stravitelnost v CR</v>
      </c>
      <c r="J3" s="204"/>
      <c r="K3" s="197" t="str">
        <f>'Průměry hybridů'!K3:L3</f>
        <v>NEL</v>
      </c>
      <c r="L3" s="197"/>
      <c r="M3" s="212" t="str">
        <f>'Průměry hybridů'!M3:M4</f>
        <v>Produkce metanu</v>
      </c>
      <c r="N3" s="200" t="str">
        <f>'Průměry hybridů'!N3:O4</f>
        <v>Produkce mléka</v>
      </c>
      <c r="O3" s="200"/>
    </row>
    <row r="4" spans="1:15" ht="40.5" customHeight="1" thickBot="1" x14ac:dyDescent="0.25">
      <c r="A4" s="202"/>
      <c r="B4" s="205"/>
      <c r="C4" s="116" t="str">
        <f>'Průměry hybridů'!C4</f>
        <v>Sušina</v>
      </c>
      <c r="D4" s="117" t="str">
        <f>'Průměry hybridů'!D4</f>
        <v>Výnos sušiny</v>
      </c>
      <c r="E4" s="96" t="str">
        <f>'Průměry hybridů'!E4</f>
        <v>Škrob</v>
      </c>
      <c r="F4" s="96" t="str">
        <f>'Průměry hybridů'!F4</f>
        <v>BNLV</v>
      </c>
      <c r="G4" s="96" t="str">
        <f>'Průměry hybridů'!G4</f>
        <v>Vláknina</v>
      </c>
      <c r="H4" s="97" t="str">
        <f>'Průměry hybridů'!H4</f>
        <v>NDF</v>
      </c>
      <c r="I4" s="120" t="str">
        <f>'Průměry hybridů'!I4</f>
        <v>NDF</v>
      </c>
      <c r="J4" s="121" t="str">
        <f>'Průměry hybridů'!J4</f>
        <v>OH</v>
      </c>
      <c r="K4" s="23" t="str">
        <f>'Průměry hybridů'!K4</f>
        <v>aktuální</v>
      </c>
      <c r="L4" s="20" t="str">
        <f>'Průměry hybridů'!L4</f>
        <v>Strav. vlákniny 69 %</v>
      </c>
      <c r="M4" s="213"/>
      <c r="N4" s="214"/>
      <c r="O4" s="214"/>
    </row>
    <row r="5" spans="1:15" ht="13.5" thickBot="1" x14ac:dyDescent="0.25">
      <c r="A5" s="24"/>
      <c r="B5" s="85" t="str">
        <f>'Průměry hybridů'!B5</f>
        <v>%</v>
      </c>
      <c r="C5" s="126" t="str">
        <f>'Průměry hybridů'!C5</f>
        <v>%</v>
      </c>
      <c r="D5" s="127" t="str">
        <f>'Průměry hybridů'!D5</f>
        <v>t.ha</v>
      </c>
      <c r="E5" s="127" t="str">
        <f>'Průměry hybridů'!E5</f>
        <v>%</v>
      </c>
      <c r="F5" s="127" t="str">
        <f>'Průměry hybridů'!F5</f>
        <v>%</v>
      </c>
      <c r="G5" s="127" t="str">
        <f>'Průměry hybridů'!G5</f>
        <v>%</v>
      </c>
      <c r="H5" s="128" t="str">
        <f>'Průměry hybridů'!H5</f>
        <v>%</v>
      </c>
      <c r="I5" s="123" t="str">
        <f>'Průměry hybridů'!I5</f>
        <v>%</v>
      </c>
      <c r="J5" s="124" t="str">
        <f>'Průměry hybridů'!J5</f>
        <v>%</v>
      </c>
      <c r="K5" s="119" t="str">
        <f>'Průměry hybridů'!K5</f>
        <v>MJ.kg</v>
      </c>
      <c r="L5" s="85" t="str">
        <f>'Průměry hybridů'!L5</f>
        <v>MJ.kg</v>
      </c>
      <c r="M5" s="165" t="str">
        <f>'Průměry hybridů'!M5</f>
        <v>l.kg suš.</v>
      </c>
      <c r="N5" s="123" t="str">
        <f>'Průměry hybridů'!N5</f>
        <v>kg.ha tis.</v>
      </c>
      <c r="O5" s="124" t="str">
        <f>'Průměry hybridů'!O5</f>
        <v>kg.t. Suš.</v>
      </c>
    </row>
    <row r="6" spans="1:15" x14ac:dyDescent="0.2">
      <c r="A6" s="31" t="str">
        <f>'Průměry hybridů'!A6</f>
        <v>H1</v>
      </c>
      <c r="B6" s="86" t="str">
        <f>IF(ISNUMBER('Průměry hybridů'!B6),'Průměry hybridů'!B6,"")</f>
        <v/>
      </c>
      <c r="C6" s="129" t="str">
        <f>IF(ISNUMBER('Průměry hybridů'!C6),'Průměry hybridů'!C6,"")</f>
        <v/>
      </c>
      <c r="D6" s="130" t="str">
        <f>IF(ISNUMBER('Průměry hybridů'!D6),'Průměry hybridů'!D6,"")</f>
        <v/>
      </c>
      <c r="E6" s="130" t="str">
        <f>IF(ISNUMBER('Průměry hybridů'!E6),'Průměry hybridů'!E6,"")</f>
        <v/>
      </c>
      <c r="F6" s="130" t="str">
        <f>IF(ISNUMBER('Průměry hybridů'!F6),'Průměry hybridů'!F6,"")</f>
        <v/>
      </c>
      <c r="G6" s="130" t="str">
        <f>IF(ISNUMBER('Průměry hybridů'!G6),'Průměry hybridů'!G6,"")</f>
        <v/>
      </c>
      <c r="H6" s="131" t="str">
        <f>IF(ISNUMBER('Průměry hybridů'!H6),'Průměry hybridů'!H6,"")</f>
        <v/>
      </c>
      <c r="I6" s="122" t="str">
        <f>IF(ISNUMBER('Průměry hybridů'!I6),'Průměry hybridů'!I6,"")</f>
        <v/>
      </c>
      <c r="J6" s="115" t="str">
        <f>IF(ISNUMBER('Průměry hybridů'!J6),'Průměry hybridů'!J6,"")</f>
        <v/>
      </c>
      <c r="K6" s="29" t="str">
        <f>IF(ISNUMBER('Průměry hybridů'!K6),'Průměry hybridů'!K6,"")</f>
        <v/>
      </c>
      <c r="L6" s="86" t="str">
        <f>IF(ISNUMBER('Průměry hybridů'!L6),'Průměry hybridů'!L6,"")</f>
        <v/>
      </c>
      <c r="M6" s="167" t="str">
        <f>IF(ISNUMBER('Průměry hybridů'!M6),'Průměry hybridů'!M6,"")</f>
        <v/>
      </c>
      <c r="N6" s="122" t="str">
        <f>IF(ISNUMBER('Průměry hybridů'!N6),'Průměry hybridů'!N6,"")</f>
        <v/>
      </c>
      <c r="O6" s="125" t="str">
        <f>IF(ISNUMBER('Průměry hybridů'!O6),'Průměry hybridů'!O6,"")</f>
        <v/>
      </c>
    </row>
    <row r="7" spans="1:15" x14ac:dyDescent="0.2">
      <c r="A7" s="31" t="str">
        <f>'Průměry hybridů'!A7</f>
        <v>H2</v>
      </c>
      <c r="B7" s="87" t="str">
        <f>IF(ISNUMBER('Průměry hybridů'!B7),'Průměry hybridů'!B7,"")</f>
        <v/>
      </c>
      <c r="C7" s="91" t="str">
        <f>IF(ISNUMBER('Průměry hybridů'!C7),'Průměry hybridů'!C7,"")</f>
        <v/>
      </c>
      <c r="D7" s="90" t="str">
        <f>IF(ISNUMBER('Průměry hybridů'!D7),'Průměry hybridů'!D7,"")</f>
        <v/>
      </c>
      <c r="E7" s="90" t="str">
        <f>IF(ISNUMBER('Průměry hybridů'!E7),'Průměry hybridů'!E7,"")</f>
        <v/>
      </c>
      <c r="F7" s="90" t="str">
        <f>IF(ISNUMBER('Průměry hybridů'!F7),'Průměry hybridů'!F7,"")</f>
        <v/>
      </c>
      <c r="G7" s="90" t="str">
        <f>IF(ISNUMBER('Průměry hybridů'!G7),'Průměry hybridů'!G7,"")</f>
        <v/>
      </c>
      <c r="H7" s="92" t="str">
        <f>IF(ISNUMBER('Průměry hybridů'!H7),'Průměry hybridů'!H7,"")</f>
        <v/>
      </c>
      <c r="I7" s="83" t="str">
        <f>IF(ISNUMBER('Průměry hybridů'!I7),'Průměry hybridů'!I7,"")</f>
        <v/>
      </c>
      <c r="J7" s="33" t="str">
        <f>IF(ISNUMBER('Průměry hybridů'!J7),'Průměry hybridů'!J7,"")</f>
        <v/>
      </c>
      <c r="K7" s="34" t="str">
        <f>IF(ISNUMBER('Průměry hybridů'!K7),'Průměry hybridů'!K7,"")</f>
        <v/>
      </c>
      <c r="L7" s="87" t="str">
        <f>IF(ISNUMBER('Průměry hybridů'!L7),'Průměry hybridů'!L7,"")</f>
        <v/>
      </c>
      <c r="M7" s="168" t="str">
        <f>IF(ISNUMBER('Průměry hybridů'!M7),'Průměry hybridů'!M7,"")</f>
        <v/>
      </c>
      <c r="N7" s="83" t="str">
        <f>IF(ISNUMBER('Průměry hybridů'!N7),'Průměry hybridů'!N7,"")</f>
        <v/>
      </c>
      <c r="O7" s="35" t="str">
        <f>IF(ISNUMBER('Průměry hybridů'!O7),'Průměry hybridů'!O7,"")</f>
        <v/>
      </c>
    </row>
    <row r="8" spans="1:15" x14ac:dyDescent="0.2">
      <c r="A8" s="31" t="str">
        <f>'Průměry hybridů'!A8</f>
        <v>H3</v>
      </c>
      <c r="B8" s="87" t="str">
        <f>IF(ISNUMBER('Průměry hybridů'!B8),'Průměry hybridů'!B8,"")</f>
        <v/>
      </c>
      <c r="C8" s="91" t="str">
        <f>IF(ISNUMBER('Průměry hybridů'!C8),'Průměry hybridů'!C8,"")</f>
        <v/>
      </c>
      <c r="D8" s="90" t="str">
        <f>IF(ISNUMBER('Průměry hybridů'!D8),'Průměry hybridů'!D8,"")</f>
        <v/>
      </c>
      <c r="E8" s="90" t="str">
        <f>IF(ISNUMBER('Průměry hybridů'!E8),'Průměry hybridů'!E8,"")</f>
        <v/>
      </c>
      <c r="F8" s="90" t="str">
        <f>IF(ISNUMBER('Průměry hybridů'!F8),'Průměry hybridů'!F8,"")</f>
        <v/>
      </c>
      <c r="G8" s="90" t="str">
        <f>IF(ISNUMBER('Průměry hybridů'!G8),'Průměry hybridů'!G8,"")</f>
        <v/>
      </c>
      <c r="H8" s="92" t="str">
        <f>IF(ISNUMBER('Průměry hybridů'!H8),'Průměry hybridů'!H8,"")</f>
        <v/>
      </c>
      <c r="I8" s="83" t="str">
        <f>IF(ISNUMBER('Průměry hybridů'!I8),'Průměry hybridů'!I8,"")</f>
        <v/>
      </c>
      <c r="J8" s="33" t="str">
        <f>IF(ISNUMBER('Průměry hybridů'!J8),'Průměry hybridů'!J8,"")</f>
        <v/>
      </c>
      <c r="K8" s="34" t="str">
        <f>IF(ISNUMBER('Průměry hybridů'!K8),'Průměry hybridů'!K8,"")</f>
        <v/>
      </c>
      <c r="L8" s="87" t="str">
        <f>IF(ISNUMBER('Průměry hybridů'!L8),'Průměry hybridů'!L8,"")</f>
        <v/>
      </c>
      <c r="M8" s="168" t="str">
        <f>IF(ISNUMBER('Průměry hybridů'!M8),'Průměry hybridů'!M8,"")</f>
        <v/>
      </c>
      <c r="N8" s="83" t="str">
        <f>IF(ISNUMBER('Průměry hybridů'!N8),'Průměry hybridů'!N8,"")</f>
        <v/>
      </c>
      <c r="O8" s="35" t="str">
        <f>IF(ISNUMBER('Průměry hybridů'!O8),'Průměry hybridů'!O8,"")</f>
        <v/>
      </c>
    </row>
    <row r="9" spans="1:15" x14ac:dyDescent="0.2">
      <c r="A9" s="31" t="str">
        <f>'Průměry hybridů'!A9</f>
        <v>H4</v>
      </c>
      <c r="B9" s="87" t="str">
        <f>IF(ISNUMBER('Průměry hybridů'!B9),'Průměry hybridů'!B9,"")</f>
        <v/>
      </c>
      <c r="C9" s="91" t="str">
        <f>IF(ISNUMBER('Průměry hybridů'!C9),'Průměry hybridů'!C9,"")</f>
        <v/>
      </c>
      <c r="D9" s="90" t="str">
        <f>IF(ISNUMBER('Průměry hybridů'!D9),'Průměry hybridů'!D9,"")</f>
        <v/>
      </c>
      <c r="E9" s="90" t="str">
        <f>IF(ISNUMBER('Průměry hybridů'!E9),'Průměry hybridů'!E9,"")</f>
        <v/>
      </c>
      <c r="F9" s="90" t="str">
        <f>IF(ISNUMBER('Průměry hybridů'!F9),'Průměry hybridů'!F9,"")</f>
        <v/>
      </c>
      <c r="G9" s="90" t="str">
        <f>IF(ISNUMBER('Průměry hybridů'!G9),'Průměry hybridů'!G9,"")</f>
        <v/>
      </c>
      <c r="H9" s="92" t="str">
        <f>IF(ISNUMBER('Průměry hybridů'!H9),'Průměry hybridů'!H9,"")</f>
        <v/>
      </c>
      <c r="I9" s="83" t="str">
        <f>IF(ISNUMBER('Průměry hybridů'!I9),'Průměry hybridů'!I9,"")</f>
        <v/>
      </c>
      <c r="J9" s="33" t="str">
        <f>IF(ISNUMBER('Průměry hybridů'!J9),'Průměry hybridů'!J9,"")</f>
        <v/>
      </c>
      <c r="K9" s="34" t="str">
        <f>IF(ISNUMBER('Průměry hybridů'!K9),'Průměry hybridů'!K9,"")</f>
        <v/>
      </c>
      <c r="L9" s="87" t="str">
        <f>IF(ISNUMBER('Průměry hybridů'!L9),'Průměry hybridů'!L9,"")</f>
        <v/>
      </c>
      <c r="M9" s="168" t="str">
        <f>IF(ISNUMBER('Průměry hybridů'!M9),'Průměry hybridů'!M9,"")</f>
        <v/>
      </c>
      <c r="N9" s="83" t="str">
        <f>IF(ISNUMBER('Průměry hybridů'!N9),'Průměry hybridů'!N9,"")</f>
        <v/>
      </c>
      <c r="O9" s="35" t="str">
        <f>IF(ISNUMBER('Průměry hybridů'!O9),'Průměry hybridů'!O9,"")</f>
        <v/>
      </c>
    </row>
    <row r="10" spans="1:15" x14ac:dyDescent="0.2">
      <c r="A10" s="31" t="str">
        <f>'Průměry hybridů'!A10</f>
        <v>H5</v>
      </c>
      <c r="B10" s="87" t="str">
        <f>IF(ISNUMBER('Průměry hybridů'!B10),'Průměry hybridů'!B10,"")</f>
        <v/>
      </c>
      <c r="C10" s="91" t="str">
        <f>IF(ISNUMBER('Průměry hybridů'!C10),'Průměry hybridů'!C10,"")</f>
        <v/>
      </c>
      <c r="D10" s="90" t="str">
        <f>IF(ISNUMBER('Průměry hybridů'!D10),'Průměry hybridů'!D10,"")</f>
        <v/>
      </c>
      <c r="E10" s="90" t="str">
        <f>IF(ISNUMBER('Průměry hybridů'!E10),'Průměry hybridů'!E10,"")</f>
        <v/>
      </c>
      <c r="F10" s="90" t="str">
        <f>IF(ISNUMBER('Průměry hybridů'!F10),'Průměry hybridů'!F10,"")</f>
        <v/>
      </c>
      <c r="G10" s="90" t="str">
        <f>IF(ISNUMBER('Průměry hybridů'!G10),'Průměry hybridů'!G10,"")</f>
        <v/>
      </c>
      <c r="H10" s="92" t="str">
        <f>IF(ISNUMBER('Průměry hybridů'!H10),'Průměry hybridů'!H10,"")</f>
        <v/>
      </c>
      <c r="I10" s="83" t="str">
        <f>IF(ISNUMBER('Průměry hybridů'!I10),'Průměry hybridů'!I10,"")</f>
        <v/>
      </c>
      <c r="J10" s="33" t="str">
        <f>IF(ISNUMBER('Průměry hybridů'!J10),'Průměry hybridů'!J10,"")</f>
        <v/>
      </c>
      <c r="K10" s="34" t="str">
        <f>IF(ISNUMBER('Průměry hybridů'!K10),'Průměry hybridů'!K10,"")</f>
        <v/>
      </c>
      <c r="L10" s="87" t="str">
        <f>IF(ISNUMBER('Průměry hybridů'!L10),'Průměry hybridů'!L10,"")</f>
        <v/>
      </c>
      <c r="M10" s="168" t="str">
        <f>IF(ISNUMBER('Průměry hybridů'!M10),'Průměry hybridů'!M10,"")</f>
        <v/>
      </c>
      <c r="N10" s="83" t="str">
        <f>IF(ISNUMBER('Průměry hybridů'!N10),'Průměry hybridů'!N10,"")</f>
        <v/>
      </c>
      <c r="O10" s="35" t="str">
        <f>IF(ISNUMBER('Průměry hybridů'!O10),'Průměry hybridů'!O10,"")</f>
        <v/>
      </c>
    </row>
    <row r="11" spans="1:15" x14ac:dyDescent="0.2">
      <c r="A11" s="31" t="str">
        <f>'Průměry hybridů'!A11</f>
        <v>H6</v>
      </c>
      <c r="B11" s="87" t="str">
        <f>IF(ISNUMBER('Průměry hybridů'!B11),'Průměry hybridů'!B11,"")</f>
        <v/>
      </c>
      <c r="C11" s="91" t="str">
        <f>IF(ISNUMBER('Průměry hybridů'!C11),'Průměry hybridů'!C11,"")</f>
        <v/>
      </c>
      <c r="D11" s="90" t="str">
        <f>IF(ISNUMBER('Průměry hybridů'!D11),'Průměry hybridů'!D11,"")</f>
        <v/>
      </c>
      <c r="E11" s="90" t="str">
        <f>IF(ISNUMBER('Průměry hybridů'!E11),'Průměry hybridů'!E11,"")</f>
        <v/>
      </c>
      <c r="F11" s="90" t="str">
        <f>IF(ISNUMBER('Průměry hybridů'!F11),'Průměry hybridů'!F11,"")</f>
        <v/>
      </c>
      <c r="G11" s="90" t="str">
        <f>IF(ISNUMBER('Průměry hybridů'!G11),'Průměry hybridů'!G11,"")</f>
        <v/>
      </c>
      <c r="H11" s="92" t="str">
        <f>IF(ISNUMBER('Průměry hybridů'!H11),'Průměry hybridů'!H11,"")</f>
        <v/>
      </c>
      <c r="I11" s="83" t="str">
        <f>IF(ISNUMBER('Průměry hybridů'!I11),'Průměry hybridů'!I11,"")</f>
        <v/>
      </c>
      <c r="J11" s="33" t="str">
        <f>IF(ISNUMBER('Průměry hybridů'!J11),'Průměry hybridů'!J11,"")</f>
        <v/>
      </c>
      <c r="K11" s="34" t="str">
        <f>IF(ISNUMBER('Průměry hybridů'!K11),'Průměry hybridů'!K11,"")</f>
        <v/>
      </c>
      <c r="L11" s="87" t="str">
        <f>IF(ISNUMBER('Průměry hybridů'!L11),'Průměry hybridů'!L11,"")</f>
        <v/>
      </c>
      <c r="M11" s="168" t="str">
        <f>IF(ISNUMBER('Průměry hybridů'!M11),'Průměry hybridů'!M11,"")</f>
        <v/>
      </c>
      <c r="N11" s="83" t="str">
        <f>IF(ISNUMBER('Průměry hybridů'!N11),'Průměry hybridů'!N11,"")</f>
        <v/>
      </c>
      <c r="O11" s="35" t="str">
        <f>IF(ISNUMBER('Průměry hybridů'!O11),'Průměry hybridů'!O11,"")</f>
        <v/>
      </c>
    </row>
    <row r="12" spans="1:15" x14ac:dyDescent="0.2">
      <c r="A12" s="31" t="str">
        <f>'Průměry hybridů'!A12</f>
        <v>H7</v>
      </c>
      <c r="B12" s="87" t="str">
        <f>IF(ISNUMBER('Průměry hybridů'!B12),'Průměry hybridů'!B12,"")</f>
        <v/>
      </c>
      <c r="C12" s="91" t="str">
        <f>IF(ISNUMBER('Průměry hybridů'!C12),'Průměry hybridů'!C12,"")</f>
        <v/>
      </c>
      <c r="D12" s="90" t="str">
        <f>IF(ISNUMBER('Průměry hybridů'!D12),'Průměry hybridů'!D12,"")</f>
        <v/>
      </c>
      <c r="E12" s="90" t="str">
        <f>IF(ISNUMBER('Průměry hybridů'!E12),'Průměry hybridů'!E12,"")</f>
        <v/>
      </c>
      <c r="F12" s="90" t="str">
        <f>IF(ISNUMBER('Průměry hybridů'!F12),'Průměry hybridů'!F12,"")</f>
        <v/>
      </c>
      <c r="G12" s="90" t="str">
        <f>IF(ISNUMBER('Průměry hybridů'!G12),'Průměry hybridů'!G12,"")</f>
        <v/>
      </c>
      <c r="H12" s="92" t="str">
        <f>IF(ISNUMBER('Průměry hybridů'!H12),'Průměry hybridů'!H12,"")</f>
        <v/>
      </c>
      <c r="I12" s="83" t="str">
        <f>IF(ISNUMBER('Průměry hybridů'!I12),'Průměry hybridů'!I12,"")</f>
        <v/>
      </c>
      <c r="J12" s="33" t="str">
        <f>IF(ISNUMBER('Průměry hybridů'!J12),'Průměry hybridů'!J12,"")</f>
        <v/>
      </c>
      <c r="K12" s="34" t="str">
        <f>IF(ISNUMBER('Průměry hybridů'!K12),'Průměry hybridů'!K12,"")</f>
        <v/>
      </c>
      <c r="L12" s="87" t="str">
        <f>IF(ISNUMBER('Průměry hybridů'!L12),'Průměry hybridů'!L12,"")</f>
        <v/>
      </c>
      <c r="M12" s="168" t="str">
        <f>IF(ISNUMBER('Průměry hybridů'!M12),'Průměry hybridů'!M12,"")</f>
        <v/>
      </c>
      <c r="N12" s="83" t="str">
        <f>IF(ISNUMBER('Průměry hybridů'!N12),'Průměry hybridů'!N12,"")</f>
        <v/>
      </c>
      <c r="O12" s="35" t="str">
        <f>IF(ISNUMBER('Průměry hybridů'!O12),'Průměry hybridů'!O12,"")</f>
        <v/>
      </c>
    </row>
    <row r="13" spans="1:15" x14ac:dyDescent="0.2">
      <c r="A13" s="31" t="str">
        <f>'Průměry hybridů'!A13</f>
        <v>H8</v>
      </c>
      <c r="B13" s="87" t="str">
        <f>IF(ISNUMBER('Průměry hybridů'!B13),'Průměry hybridů'!B13,"")</f>
        <v/>
      </c>
      <c r="C13" s="91" t="str">
        <f>IF(ISNUMBER('Průměry hybridů'!C13),'Průměry hybridů'!C13,"")</f>
        <v/>
      </c>
      <c r="D13" s="90" t="str">
        <f>IF(ISNUMBER('Průměry hybridů'!D13),'Průměry hybridů'!D13,"")</f>
        <v/>
      </c>
      <c r="E13" s="90" t="str">
        <f>IF(ISNUMBER('Průměry hybridů'!E13),'Průměry hybridů'!E13,"")</f>
        <v/>
      </c>
      <c r="F13" s="90" t="str">
        <f>IF(ISNUMBER('Průměry hybridů'!F13),'Průměry hybridů'!F13,"")</f>
        <v/>
      </c>
      <c r="G13" s="90" t="str">
        <f>IF(ISNUMBER('Průměry hybridů'!G13),'Průměry hybridů'!G13,"")</f>
        <v/>
      </c>
      <c r="H13" s="92" t="str">
        <f>IF(ISNUMBER('Průměry hybridů'!H13),'Průměry hybridů'!H13,"")</f>
        <v/>
      </c>
      <c r="I13" s="83" t="str">
        <f>IF(ISNUMBER('Průměry hybridů'!I13),'Průměry hybridů'!I13,"")</f>
        <v/>
      </c>
      <c r="J13" s="33" t="str">
        <f>IF(ISNUMBER('Průměry hybridů'!J13),'Průměry hybridů'!J13,"")</f>
        <v/>
      </c>
      <c r="K13" s="34" t="str">
        <f>IF(ISNUMBER('Průměry hybridů'!K13),'Průměry hybridů'!K13,"")</f>
        <v/>
      </c>
      <c r="L13" s="87" t="str">
        <f>IF(ISNUMBER('Průměry hybridů'!L13),'Průměry hybridů'!L13,"")</f>
        <v/>
      </c>
      <c r="M13" s="168" t="str">
        <f>IF(ISNUMBER('Průměry hybridů'!M13),'Průměry hybridů'!M13,"")</f>
        <v/>
      </c>
      <c r="N13" s="83" t="str">
        <f>IF(ISNUMBER('Průměry hybridů'!N13),'Průměry hybridů'!N13,"")</f>
        <v/>
      </c>
      <c r="O13" s="35" t="str">
        <f>IF(ISNUMBER('Průměry hybridů'!O13),'Průměry hybridů'!O13,"")</f>
        <v/>
      </c>
    </row>
    <row r="14" spans="1:15" x14ac:dyDescent="0.2">
      <c r="A14" s="31" t="str">
        <f>'Průměry hybridů'!A14</f>
        <v>H9</v>
      </c>
      <c r="B14" s="87" t="str">
        <f>IF(ISNUMBER('Průměry hybridů'!B14),'Průměry hybridů'!B14,"")</f>
        <v/>
      </c>
      <c r="C14" s="91" t="str">
        <f>IF(ISNUMBER('Průměry hybridů'!C14),'Průměry hybridů'!C14,"")</f>
        <v/>
      </c>
      <c r="D14" s="90" t="str">
        <f>IF(ISNUMBER('Průměry hybridů'!D14),'Průměry hybridů'!D14,"")</f>
        <v/>
      </c>
      <c r="E14" s="90" t="str">
        <f>IF(ISNUMBER('Průměry hybridů'!E14),'Průměry hybridů'!E14,"")</f>
        <v/>
      </c>
      <c r="F14" s="90" t="str">
        <f>IF(ISNUMBER('Průměry hybridů'!F14),'Průměry hybridů'!F14,"")</f>
        <v/>
      </c>
      <c r="G14" s="90" t="str">
        <f>IF(ISNUMBER('Průměry hybridů'!G14),'Průměry hybridů'!G14,"")</f>
        <v/>
      </c>
      <c r="H14" s="92" t="str">
        <f>IF(ISNUMBER('Průměry hybridů'!H14),'Průměry hybridů'!H14,"")</f>
        <v/>
      </c>
      <c r="I14" s="83" t="str">
        <f>IF(ISNUMBER('Průměry hybridů'!I14),'Průměry hybridů'!I14,"")</f>
        <v/>
      </c>
      <c r="J14" s="33" t="str">
        <f>IF(ISNUMBER('Průměry hybridů'!J14),'Průměry hybridů'!J14,"")</f>
        <v/>
      </c>
      <c r="K14" s="34" t="str">
        <f>IF(ISNUMBER('Průměry hybridů'!K14),'Průměry hybridů'!K14,"")</f>
        <v/>
      </c>
      <c r="L14" s="87" t="str">
        <f>IF(ISNUMBER('Průměry hybridů'!L14),'Průměry hybridů'!L14,"")</f>
        <v/>
      </c>
      <c r="M14" s="168" t="str">
        <f>IF(ISNUMBER('Průměry hybridů'!M14),'Průměry hybridů'!M14,"")</f>
        <v/>
      </c>
      <c r="N14" s="83" t="str">
        <f>IF(ISNUMBER('Průměry hybridů'!N14),'Průměry hybridů'!N14,"")</f>
        <v/>
      </c>
      <c r="O14" s="35" t="str">
        <f>IF(ISNUMBER('Průměry hybridů'!O14),'Průměry hybridů'!O14,"")</f>
        <v/>
      </c>
    </row>
    <row r="15" spans="1:15" x14ac:dyDescent="0.2">
      <c r="A15" s="31" t="str">
        <f>'Průměry hybridů'!A15</f>
        <v>H10</v>
      </c>
      <c r="B15" s="87" t="str">
        <f>IF(ISNUMBER('Průměry hybridů'!B15),'Průměry hybridů'!B15,"")</f>
        <v/>
      </c>
      <c r="C15" s="91" t="str">
        <f>IF(ISNUMBER('Průměry hybridů'!C15),'Průměry hybridů'!C15,"")</f>
        <v/>
      </c>
      <c r="D15" s="90" t="str">
        <f>IF(ISNUMBER('Průměry hybridů'!D15),'Průměry hybridů'!D15,"")</f>
        <v/>
      </c>
      <c r="E15" s="90" t="str">
        <f>IF(ISNUMBER('Průměry hybridů'!E15),'Průměry hybridů'!E15,"")</f>
        <v/>
      </c>
      <c r="F15" s="90" t="str">
        <f>IF(ISNUMBER('Průměry hybridů'!F15),'Průměry hybridů'!F15,"")</f>
        <v/>
      </c>
      <c r="G15" s="90" t="str">
        <f>IF(ISNUMBER('Průměry hybridů'!G15),'Průměry hybridů'!G15,"")</f>
        <v/>
      </c>
      <c r="H15" s="92" t="str">
        <f>IF(ISNUMBER('Průměry hybridů'!H15),'Průměry hybridů'!H15,"")</f>
        <v/>
      </c>
      <c r="I15" s="83" t="str">
        <f>IF(ISNUMBER('Průměry hybridů'!I15),'Průměry hybridů'!I15,"")</f>
        <v/>
      </c>
      <c r="J15" s="33" t="str">
        <f>IF(ISNUMBER('Průměry hybridů'!J15),'Průměry hybridů'!J15,"")</f>
        <v/>
      </c>
      <c r="K15" s="34" t="str">
        <f>IF(ISNUMBER('Průměry hybridů'!K15),'Průměry hybridů'!K15,"")</f>
        <v/>
      </c>
      <c r="L15" s="87" t="str">
        <f>IF(ISNUMBER('Průměry hybridů'!L15),'Průměry hybridů'!L15,"")</f>
        <v/>
      </c>
      <c r="M15" s="168" t="str">
        <f>IF(ISNUMBER('Průměry hybridů'!M15),'Průměry hybridů'!M15,"")</f>
        <v/>
      </c>
      <c r="N15" s="83" t="str">
        <f>IF(ISNUMBER('Průměry hybridů'!N15),'Průměry hybridů'!N15,"")</f>
        <v/>
      </c>
      <c r="O15" s="35" t="str">
        <f>IF(ISNUMBER('Průměry hybridů'!O15),'Průměry hybridů'!O15,"")</f>
        <v/>
      </c>
    </row>
    <row r="16" spans="1:15" x14ac:dyDescent="0.2">
      <c r="A16" s="31" t="str">
        <f>'Průměry hybridů'!A16</f>
        <v>H11</v>
      </c>
      <c r="B16" s="87" t="str">
        <f>IF(ISNUMBER('Průměry hybridů'!B16),'Průměry hybridů'!B16,"")</f>
        <v/>
      </c>
      <c r="C16" s="91" t="str">
        <f>IF(ISNUMBER('Průměry hybridů'!C16),'Průměry hybridů'!C16,"")</f>
        <v/>
      </c>
      <c r="D16" s="90" t="str">
        <f>IF(ISNUMBER('Průměry hybridů'!D16),'Průměry hybridů'!D16,"")</f>
        <v/>
      </c>
      <c r="E16" s="90" t="str">
        <f>IF(ISNUMBER('Průměry hybridů'!E16),'Průměry hybridů'!E16,"")</f>
        <v/>
      </c>
      <c r="F16" s="90" t="str">
        <f>IF(ISNUMBER('Průměry hybridů'!F16),'Průměry hybridů'!F16,"")</f>
        <v/>
      </c>
      <c r="G16" s="90" t="str">
        <f>IF(ISNUMBER('Průměry hybridů'!G16),'Průměry hybridů'!G16,"")</f>
        <v/>
      </c>
      <c r="H16" s="92" t="str">
        <f>IF(ISNUMBER('Průměry hybridů'!H16),'Průměry hybridů'!H16,"")</f>
        <v/>
      </c>
      <c r="I16" s="83" t="str">
        <f>IF(ISNUMBER('Průměry hybridů'!I16),'Průměry hybridů'!I16,"")</f>
        <v/>
      </c>
      <c r="J16" s="33" t="str">
        <f>IF(ISNUMBER('Průměry hybridů'!J16),'Průměry hybridů'!J16,"")</f>
        <v/>
      </c>
      <c r="K16" s="34" t="str">
        <f>IF(ISNUMBER('Průměry hybridů'!K16),'Průměry hybridů'!K16,"")</f>
        <v/>
      </c>
      <c r="L16" s="87" t="str">
        <f>IF(ISNUMBER('Průměry hybridů'!L16),'Průměry hybridů'!L16,"")</f>
        <v/>
      </c>
      <c r="M16" s="168" t="str">
        <f>IF(ISNUMBER('Průměry hybridů'!M16),'Průměry hybridů'!M16,"")</f>
        <v/>
      </c>
      <c r="N16" s="83" t="str">
        <f>IF(ISNUMBER('Průměry hybridů'!N16),'Průměry hybridů'!N16,"")</f>
        <v/>
      </c>
      <c r="O16" s="35" t="str">
        <f>IF(ISNUMBER('Průměry hybridů'!O16),'Průměry hybridů'!O16,"")</f>
        <v/>
      </c>
    </row>
    <row r="17" spans="1:15" x14ac:dyDescent="0.2">
      <c r="A17" s="31" t="str">
        <f>'Průměry hybridů'!A17</f>
        <v>H12</v>
      </c>
      <c r="B17" s="87" t="str">
        <f>IF(ISNUMBER('Průměry hybridů'!B17),'Průměry hybridů'!B17,"")</f>
        <v/>
      </c>
      <c r="C17" s="91" t="str">
        <f>IF(ISNUMBER('Průměry hybridů'!C17),'Průměry hybridů'!C17,"")</f>
        <v/>
      </c>
      <c r="D17" s="90" t="str">
        <f>IF(ISNUMBER('Průměry hybridů'!D17),'Průměry hybridů'!D17,"")</f>
        <v/>
      </c>
      <c r="E17" s="90" t="str">
        <f>IF(ISNUMBER('Průměry hybridů'!E17),'Průměry hybridů'!E17,"")</f>
        <v/>
      </c>
      <c r="F17" s="90" t="str">
        <f>IF(ISNUMBER('Průměry hybridů'!F17),'Průměry hybridů'!F17,"")</f>
        <v/>
      </c>
      <c r="G17" s="90" t="str">
        <f>IF(ISNUMBER('Průměry hybridů'!G17),'Průměry hybridů'!G17,"")</f>
        <v/>
      </c>
      <c r="H17" s="92" t="str">
        <f>IF(ISNUMBER('Průměry hybridů'!H17),'Průměry hybridů'!H17,"")</f>
        <v/>
      </c>
      <c r="I17" s="83" t="str">
        <f>IF(ISNUMBER('Průměry hybridů'!I17),'Průměry hybridů'!I17,"")</f>
        <v/>
      </c>
      <c r="J17" s="33" t="str">
        <f>IF(ISNUMBER('Průměry hybridů'!J17),'Průměry hybridů'!J17,"")</f>
        <v/>
      </c>
      <c r="K17" s="34" t="str">
        <f>IF(ISNUMBER('Průměry hybridů'!K17),'Průměry hybridů'!K17,"")</f>
        <v/>
      </c>
      <c r="L17" s="87" t="str">
        <f>IF(ISNUMBER('Průměry hybridů'!L17),'Průměry hybridů'!L17,"")</f>
        <v/>
      </c>
      <c r="M17" s="168" t="str">
        <f>IF(ISNUMBER('Průměry hybridů'!M17),'Průměry hybridů'!M17,"")</f>
        <v/>
      </c>
      <c r="N17" s="83" t="str">
        <f>IF(ISNUMBER('Průměry hybridů'!N17),'Průměry hybridů'!N17,"")</f>
        <v/>
      </c>
      <c r="O17" s="35" t="str">
        <f>IF(ISNUMBER('Průměry hybridů'!O17),'Průměry hybridů'!O17,"")</f>
        <v/>
      </c>
    </row>
    <row r="18" spans="1:15" x14ac:dyDescent="0.2">
      <c r="A18" s="31" t="str">
        <f>'Průměry hybridů'!A18</f>
        <v>H13</v>
      </c>
      <c r="B18" s="87" t="str">
        <f>IF(ISNUMBER('Průměry hybridů'!B18),'Průměry hybridů'!B18,"")</f>
        <v/>
      </c>
      <c r="C18" s="91" t="str">
        <f>IF(ISNUMBER('Průměry hybridů'!C18),'Průměry hybridů'!C18,"")</f>
        <v/>
      </c>
      <c r="D18" s="90" t="str">
        <f>IF(ISNUMBER('Průměry hybridů'!D18),'Průměry hybridů'!D18,"")</f>
        <v/>
      </c>
      <c r="E18" s="90" t="str">
        <f>IF(ISNUMBER('Průměry hybridů'!E18),'Průměry hybridů'!E18,"")</f>
        <v/>
      </c>
      <c r="F18" s="90" t="str">
        <f>IF(ISNUMBER('Průměry hybridů'!F18),'Průměry hybridů'!F18,"")</f>
        <v/>
      </c>
      <c r="G18" s="90" t="str">
        <f>IF(ISNUMBER('Průměry hybridů'!G18),'Průměry hybridů'!G18,"")</f>
        <v/>
      </c>
      <c r="H18" s="92" t="str">
        <f>IF(ISNUMBER('Průměry hybridů'!H18),'Průměry hybridů'!H18,"")</f>
        <v/>
      </c>
      <c r="I18" s="83" t="str">
        <f>IF(ISNUMBER('Průměry hybridů'!I18),'Průměry hybridů'!I18,"")</f>
        <v/>
      </c>
      <c r="J18" s="33" t="str">
        <f>IF(ISNUMBER('Průměry hybridů'!J18),'Průměry hybridů'!J18,"")</f>
        <v/>
      </c>
      <c r="K18" s="34" t="str">
        <f>IF(ISNUMBER('Průměry hybridů'!K18),'Průměry hybridů'!K18,"")</f>
        <v/>
      </c>
      <c r="L18" s="87" t="str">
        <f>IF(ISNUMBER('Průměry hybridů'!L18),'Průměry hybridů'!L18,"")</f>
        <v/>
      </c>
      <c r="M18" s="168" t="str">
        <f>IF(ISNUMBER('Průměry hybridů'!M18),'Průměry hybridů'!M18,"")</f>
        <v/>
      </c>
      <c r="N18" s="83" t="str">
        <f>IF(ISNUMBER('Průměry hybridů'!N18),'Průměry hybridů'!N18,"")</f>
        <v/>
      </c>
      <c r="O18" s="35" t="str">
        <f>IF(ISNUMBER('Průměry hybridů'!O18),'Průměry hybridů'!O18,"")</f>
        <v/>
      </c>
    </row>
    <row r="19" spans="1:15" x14ac:dyDescent="0.2">
      <c r="A19" s="31" t="str">
        <f>'Průměry hybridů'!A19</f>
        <v>H14</v>
      </c>
      <c r="B19" s="87" t="str">
        <f>IF(ISNUMBER('Průměry hybridů'!B19),'Průměry hybridů'!B19,"")</f>
        <v/>
      </c>
      <c r="C19" s="91" t="str">
        <f>IF(ISNUMBER('Průměry hybridů'!C19),'Průměry hybridů'!C19,"")</f>
        <v/>
      </c>
      <c r="D19" s="90" t="str">
        <f>IF(ISNUMBER('Průměry hybridů'!D19),'Průměry hybridů'!D19,"")</f>
        <v/>
      </c>
      <c r="E19" s="90" t="str">
        <f>IF(ISNUMBER('Průměry hybridů'!E19),'Průměry hybridů'!E19,"")</f>
        <v/>
      </c>
      <c r="F19" s="90" t="str">
        <f>IF(ISNUMBER('Průměry hybridů'!F19),'Průměry hybridů'!F19,"")</f>
        <v/>
      </c>
      <c r="G19" s="90" t="str">
        <f>IF(ISNUMBER('Průměry hybridů'!G19),'Průměry hybridů'!G19,"")</f>
        <v/>
      </c>
      <c r="H19" s="92" t="str">
        <f>IF(ISNUMBER('Průměry hybridů'!H19),'Průměry hybridů'!H19,"")</f>
        <v/>
      </c>
      <c r="I19" s="83" t="str">
        <f>IF(ISNUMBER('Průměry hybridů'!I19),'Průměry hybridů'!I19,"")</f>
        <v/>
      </c>
      <c r="J19" s="33" t="str">
        <f>IF(ISNUMBER('Průměry hybridů'!J19),'Průměry hybridů'!J19,"")</f>
        <v/>
      </c>
      <c r="K19" s="34" t="str">
        <f>IF(ISNUMBER('Průměry hybridů'!K19),'Průměry hybridů'!K19,"")</f>
        <v/>
      </c>
      <c r="L19" s="87" t="str">
        <f>IF(ISNUMBER('Průměry hybridů'!L19),'Průměry hybridů'!L19,"")</f>
        <v/>
      </c>
      <c r="M19" s="168" t="str">
        <f>IF(ISNUMBER('Průměry hybridů'!M19),'Průměry hybridů'!M19,"")</f>
        <v/>
      </c>
      <c r="N19" s="83" t="str">
        <f>IF(ISNUMBER('Průměry hybridů'!N19),'Průměry hybridů'!N19,"")</f>
        <v/>
      </c>
      <c r="O19" s="35" t="str">
        <f>IF(ISNUMBER('Průměry hybridů'!O19),'Průměry hybridů'!O19,"")</f>
        <v/>
      </c>
    </row>
    <row r="20" spans="1:15" x14ac:dyDescent="0.2">
      <c r="A20" s="31" t="str">
        <f>'Průměry hybridů'!A20</f>
        <v>H15</v>
      </c>
      <c r="B20" s="87" t="str">
        <f>IF(ISNUMBER('Průměry hybridů'!B20),'Průměry hybridů'!B20,"")</f>
        <v/>
      </c>
      <c r="C20" s="91" t="str">
        <f>IF(ISNUMBER('Průměry hybridů'!C20),'Průměry hybridů'!C20,"")</f>
        <v/>
      </c>
      <c r="D20" s="90" t="str">
        <f>IF(ISNUMBER('Průměry hybridů'!D20),'Průměry hybridů'!D20,"")</f>
        <v/>
      </c>
      <c r="E20" s="90" t="str">
        <f>IF(ISNUMBER('Průměry hybridů'!E20),'Průměry hybridů'!E20,"")</f>
        <v/>
      </c>
      <c r="F20" s="90" t="str">
        <f>IF(ISNUMBER('Průměry hybridů'!F20),'Průměry hybridů'!F20,"")</f>
        <v/>
      </c>
      <c r="G20" s="90" t="str">
        <f>IF(ISNUMBER('Průměry hybridů'!G20),'Průměry hybridů'!G20,"")</f>
        <v/>
      </c>
      <c r="H20" s="92" t="str">
        <f>IF(ISNUMBER('Průměry hybridů'!H20),'Průměry hybridů'!H20,"")</f>
        <v/>
      </c>
      <c r="I20" s="83" t="str">
        <f>IF(ISNUMBER('Průměry hybridů'!I20),'Průměry hybridů'!I20,"")</f>
        <v/>
      </c>
      <c r="J20" s="33" t="str">
        <f>IF(ISNUMBER('Průměry hybridů'!J20),'Průměry hybridů'!J20,"")</f>
        <v/>
      </c>
      <c r="K20" s="34" t="str">
        <f>IF(ISNUMBER('Průměry hybridů'!K20),'Průměry hybridů'!K20,"")</f>
        <v/>
      </c>
      <c r="L20" s="87" t="str">
        <f>IF(ISNUMBER('Průměry hybridů'!L20),'Průměry hybridů'!L20,"")</f>
        <v/>
      </c>
      <c r="M20" s="168" t="str">
        <f>IF(ISNUMBER('Průměry hybridů'!M20),'Průměry hybridů'!M20,"")</f>
        <v/>
      </c>
      <c r="N20" s="83" t="str">
        <f>IF(ISNUMBER('Průměry hybridů'!N20),'Průměry hybridů'!N20,"")</f>
        <v/>
      </c>
      <c r="O20" s="35" t="str">
        <f>IF(ISNUMBER('Průměry hybridů'!O20),'Průměry hybridů'!O20,"")</f>
        <v/>
      </c>
    </row>
    <row r="21" spans="1:15" x14ac:dyDescent="0.2">
      <c r="A21" s="31" t="str">
        <f>'Průměry hybridů'!A21</f>
        <v>H16</v>
      </c>
      <c r="B21" s="87" t="str">
        <f>IF(ISNUMBER('Průměry hybridů'!B21),'Průměry hybridů'!B21,"")</f>
        <v/>
      </c>
      <c r="C21" s="91" t="str">
        <f>IF(ISNUMBER('Průměry hybridů'!C21),'Průměry hybridů'!C21,"")</f>
        <v/>
      </c>
      <c r="D21" s="90" t="str">
        <f>IF(ISNUMBER('Průměry hybridů'!D21),'Průměry hybridů'!D21,"")</f>
        <v/>
      </c>
      <c r="E21" s="90" t="str">
        <f>IF(ISNUMBER('Průměry hybridů'!E21),'Průměry hybridů'!E21,"")</f>
        <v/>
      </c>
      <c r="F21" s="90" t="str">
        <f>IF(ISNUMBER('Průměry hybridů'!F21),'Průměry hybridů'!F21,"")</f>
        <v/>
      </c>
      <c r="G21" s="90" t="str">
        <f>IF(ISNUMBER('Průměry hybridů'!G21),'Průměry hybridů'!G21,"")</f>
        <v/>
      </c>
      <c r="H21" s="92" t="str">
        <f>IF(ISNUMBER('Průměry hybridů'!H21),'Průměry hybridů'!H21,"")</f>
        <v/>
      </c>
      <c r="I21" s="83" t="str">
        <f>IF(ISNUMBER('Průměry hybridů'!I21),'Průměry hybridů'!I21,"")</f>
        <v/>
      </c>
      <c r="J21" s="33" t="str">
        <f>IF(ISNUMBER('Průměry hybridů'!J21),'Průměry hybridů'!J21,"")</f>
        <v/>
      </c>
      <c r="K21" s="34" t="str">
        <f>IF(ISNUMBER('Průměry hybridů'!K21),'Průměry hybridů'!K21,"")</f>
        <v/>
      </c>
      <c r="L21" s="87" t="str">
        <f>IF(ISNUMBER('Průměry hybridů'!L21),'Průměry hybridů'!L21,"")</f>
        <v/>
      </c>
      <c r="M21" s="168" t="str">
        <f>IF(ISNUMBER('Průměry hybridů'!M21),'Průměry hybridů'!M21,"")</f>
        <v/>
      </c>
      <c r="N21" s="83" t="str">
        <f>IF(ISNUMBER('Průměry hybridů'!N21),'Průměry hybridů'!N21,"")</f>
        <v/>
      </c>
      <c r="O21" s="35" t="str">
        <f>IF(ISNUMBER('Průměry hybridů'!O21),'Průměry hybridů'!O21,"")</f>
        <v/>
      </c>
    </row>
    <row r="22" spans="1:15" x14ac:dyDescent="0.2">
      <c r="A22" s="31" t="str">
        <f>'Průměry hybridů'!A22</f>
        <v>H17</v>
      </c>
      <c r="B22" s="87" t="str">
        <f>IF(ISNUMBER('Průměry hybridů'!B22),'Průměry hybridů'!B22,"")</f>
        <v/>
      </c>
      <c r="C22" s="91" t="str">
        <f>IF(ISNUMBER('Průměry hybridů'!C22),'Průměry hybridů'!C22,"")</f>
        <v/>
      </c>
      <c r="D22" s="90" t="str">
        <f>IF(ISNUMBER('Průměry hybridů'!D22),'Průměry hybridů'!D22,"")</f>
        <v/>
      </c>
      <c r="E22" s="90" t="str">
        <f>IF(ISNUMBER('Průměry hybridů'!E22),'Průměry hybridů'!E22,"")</f>
        <v/>
      </c>
      <c r="F22" s="90" t="str">
        <f>IF(ISNUMBER('Průměry hybridů'!F22),'Průměry hybridů'!F22,"")</f>
        <v/>
      </c>
      <c r="G22" s="90" t="str">
        <f>IF(ISNUMBER('Průměry hybridů'!G22),'Průměry hybridů'!G22,"")</f>
        <v/>
      </c>
      <c r="H22" s="92" t="str">
        <f>IF(ISNUMBER('Průměry hybridů'!H22),'Průměry hybridů'!H22,"")</f>
        <v/>
      </c>
      <c r="I22" s="83" t="str">
        <f>IF(ISNUMBER('Průměry hybridů'!I22),'Průměry hybridů'!I22,"")</f>
        <v/>
      </c>
      <c r="J22" s="33" t="str">
        <f>IF(ISNUMBER('Průměry hybridů'!J22),'Průměry hybridů'!J22,"")</f>
        <v/>
      </c>
      <c r="K22" s="34" t="str">
        <f>IF(ISNUMBER('Průměry hybridů'!K22),'Průměry hybridů'!K22,"")</f>
        <v/>
      </c>
      <c r="L22" s="87" t="str">
        <f>IF(ISNUMBER('Průměry hybridů'!L22),'Průměry hybridů'!L22,"")</f>
        <v/>
      </c>
      <c r="M22" s="168" t="str">
        <f>IF(ISNUMBER('Průměry hybridů'!M22),'Průměry hybridů'!M22,"")</f>
        <v/>
      </c>
      <c r="N22" s="83" t="str">
        <f>IF(ISNUMBER('Průměry hybridů'!N22),'Průměry hybridů'!N22,"")</f>
        <v/>
      </c>
      <c r="O22" s="35" t="str">
        <f>IF(ISNUMBER('Průměry hybridů'!O22),'Průměry hybridů'!O22,"")</f>
        <v/>
      </c>
    </row>
    <row r="23" spans="1:15" x14ac:dyDescent="0.2">
      <c r="A23" s="31" t="str">
        <f>'Průměry hybridů'!A23</f>
        <v>H18</v>
      </c>
      <c r="B23" s="87" t="str">
        <f>IF(ISNUMBER('Průměry hybridů'!B23),'Průměry hybridů'!B23,"")</f>
        <v/>
      </c>
      <c r="C23" s="91" t="str">
        <f>IF(ISNUMBER('Průměry hybridů'!C23),'Průměry hybridů'!C23,"")</f>
        <v/>
      </c>
      <c r="D23" s="90" t="str">
        <f>IF(ISNUMBER('Průměry hybridů'!D23),'Průměry hybridů'!D23,"")</f>
        <v/>
      </c>
      <c r="E23" s="90" t="str">
        <f>IF(ISNUMBER('Průměry hybridů'!E23),'Průměry hybridů'!E23,"")</f>
        <v/>
      </c>
      <c r="F23" s="90" t="str">
        <f>IF(ISNUMBER('Průměry hybridů'!F23),'Průměry hybridů'!F23,"")</f>
        <v/>
      </c>
      <c r="G23" s="90" t="str">
        <f>IF(ISNUMBER('Průměry hybridů'!G23),'Průměry hybridů'!G23,"")</f>
        <v/>
      </c>
      <c r="H23" s="92" t="str">
        <f>IF(ISNUMBER('Průměry hybridů'!H23),'Průměry hybridů'!H23,"")</f>
        <v/>
      </c>
      <c r="I23" s="83" t="str">
        <f>IF(ISNUMBER('Průměry hybridů'!I23),'Průměry hybridů'!I23,"")</f>
        <v/>
      </c>
      <c r="J23" s="33" t="str">
        <f>IF(ISNUMBER('Průměry hybridů'!J23),'Průměry hybridů'!J23,"")</f>
        <v/>
      </c>
      <c r="K23" s="34" t="str">
        <f>IF(ISNUMBER('Průměry hybridů'!K23),'Průměry hybridů'!K23,"")</f>
        <v/>
      </c>
      <c r="L23" s="87" t="str">
        <f>IF(ISNUMBER('Průměry hybridů'!L23),'Průměry hybridů'!L23,"")</f>
        <v/>
      </c>
      <c r="M23" s="168" t="str">
        <f>IF(ISNUMBER('Průměry hybridů'!M23),'Průměry hybridů'!M23,"")</f>
        <v/>
      </c>
      <c r="N23" s="83" t="str">
        <f>IF(ISNUMBER('Průměry hybridů'!N23),'Průměry hybridů'!N23,"")</f>
        <v/>
      </c>
      <c r="O23" s="35" t="str">
        <f>IF(ISNUMBER('Průměry hybridů'!O23),'Průměry hybridů'!O23,"")</f>
        <v/>
      </c>
    </row>
    <row r="24" spans="1:15" x14ac:dyDescent="0.2">
      <c r="A24" s="31" t="str">
        <f>'Průměry hybridů'!A24</f>
        <v>H19</v>
      </c>
      <c r="B24" s="87" t="str">
        <f>IF(ISNUMBER('Průměry hybridů'!B24),'Průměry hybridů'!B24,"")</f>
        <v/>
      </c>
      <c r="C24" s="91" t="str">
        <f>IF(ISNUMBER('Průměry hybridů'!C24),'Průměry hybridů'!C24,"")</f>
        <v/>
      </c>
      <c r="D24" s="90" t="str">
        <f>IF(ISNUMBER('Průměry hybridů'!D24),'Průměry hybridů'!D24,"")</f>
        <v/>
      </c>
      <c r="E24" s="90" t="str">
        <f>IF(ISNUMBER('Průměry hybridů'!E24),'Průměry hybridů'!E24,"")</f>
        <v/>
      </c>
      <c r="F24" s="90" t="str">
        <f>IF(ISNUMBER('Průměry hybridů'!F24),'Průměry hybridů'!F24,"")</f>
        <v/>
      </c>
      <c r="G24" s="90" t="str">
        <f>IF(ISNUMBER('Průměry hybridů'!G24),'Průměry hybridů'!G24,"")</f>
        <v/>
      </c>
      <c r="H24" s="92" t="str">
        <f>IF(ISNUMBER('Průměry hybridů'!H24),'Průměry hybridů'!H24,"")</f>
        <v/>
      </c>
      <c r="I24" s="83" t="str">
        <f>IF(ISNUMBER('Průměry hybridů'!I24),'Průměry hybridů'!I24,"")</f>
        <v/>
      </c>
      <c r="J24" s="33" t="str">
        <f>IF(ISNUMBER('Průměry hybridů'!J24),'Průměry hybridů'!J24,"")</f>
        <v/>
      </c>
      <c r="K24" s="34" t="str">
        <f>IF(ISNUMBER('Průměry hybridů'!K24),'Průměry hybridů'!K24,"")</f>
        <v/>
      </c>
      <c r="L24" s="87" t="str">
        <f>IF(ISNUMBER('Průměry hybridů'!L24),'Průměry hybridů'!L24,"")</f>
        <v/>
      </c>
      <c r="M24" s="168" t="str">
        <f>IF(ISNUMBER('Průměry hybridů'!M24),'Průměry hybridů'!M24,"")</f>
        <v/>
      </c>
      <c r="N24" s="83" t="str">
        <f>IF(ISNUMBER('Průměry hybridů'!N24),'Průměry hybridů'!N24,"")</f>
        <v/>
      </c>
      <c r="O24" s="35" t="str">
        <f>IF(ISNUMBER('Průměry hybridů'!O24),'Průměry hybridů'!O24,"")</f>
        <v/>
      </c>
    </row>
    <row r="25" spans="1:15" ht="13.5" thickBot="1" x14ac:dyDescent="0.25">
      <c r="A25" s="31" t="str">
        <f>'Průměry hybridů'!A25</f>
        <v>H20</v>
      </c>
      <c r="B25" s="88" t="str">
        <f>IF(ISNUMBER('Průměry hybridů'!B25),'Průměry hybridů'!B25,"")</f>
        <v/>
      </c>
      <c r="C25" s="93" t="str">
        <f>IF(ISNUMBER('Průměry hybridů'!C25),'Průměry hybridů'!C25,"")</f>
        <v/>
      </c>
      <c r="D25" s="94" t="str">
        <f>IF(ISNUMBER('Průměry hybridů'!D25),'Průměry hybridů'!D25,"")</f>
        <v/>
      </c>
      <c r="E25" s="94" t="str">
        <f>IF(ISNUMBER('Průměry hybridů'!E25),'Průměry hybridů'!E25,"")</f>
        <v/>
      </c>
      <c r="F25" s="94" t="str">
        <f>IF(ISNUMBER('Průměry hybridů'!F25),'Průměry hybridů'!F25,"")</f>
        <v/>
      </c>
      <c r="G25" s="94" t="str">
        <f>IF(ISNUMBER('Průměry hybridů'!G25),'Průměry hybridů'!G25,"")</f>
        <v/>
      </c>
      <c r="H25" s="95" t="str">
        <f>IF(ISNUMBER('Průměry hybridů'!H25),'Průměry hybridů'!H25,"")</f>
        <v/>
      </c>
      <c r="I25" s="84" t="str">
        <f>IF(ISNUMBER('Průměry hybridů'!I25),'Průměry hybridů'!I25,"")</f>
        <v/>
      </c>
      <c r="J25" s="38" t="str">
        <f>IF(ISNUMBER('Průměry hybridů'!J25),'Průměry hybridů'!J25,"")</f>
        <v/>
      </c>
      <c r="K25" s="39" t="str">
        <f>IF(ISNUMBER('Průměry hybridů'!K25),'Průměry hybridů'!K25,"")</f>
        <v/>
      </c>
      <c r="L25" s="88" t="str">
        <f>IF(ISNUMBER('Průměry hybridů'!L25),'Průměry hybridů'!L25,"")</f>
        <v/>
      </c>
      <c r="M25" s="169" t="str">
        <f>IF(ISNUMBER('Průměry hybridů'!M25),'Průměry hybridů'!M25,"")</f>
        <v/>
      </c>
      <c r="N25" s="84" t="str">
        <f>IF(ISNUMBER('Průměry hybridů'!N25),'Průměry hybridů'!N25,"")</f>
        <v/>
      </c>
      <c r="O25" s="40" t="str">
        <f>IF(ISNUMBER('Průměry hybridů'!O25),'Průměry hybridů'!O25,"")</f>
        <v/>
      </c>
    </row>
    <row r="26" spans="1:15" ht="13.5" thickBot="1" x14ac:dyDescent="0.25">
      <c r="A26" s="41" t="s">
        <v>53</v>
      </c>
      <c r="B26" s="105" t="e">
        <f>AVERAGE(B6:B25)</f>
        <v>#DIV/0!</v>
      </c>
      <c r="C26" s="106" t="e">
        <f t="shared" ref="C26:O26" si="0">AVERAGE(C6:C25)</f>
        <v>#DIV/0!</v>
      </c>
      <c r="D26" s="107" t="e">
        <f t="shared" si="0"/>
        <v>#DIV/0!</v>
      </c>
      <c r="E26" s="107" t="e">
        <f t="shared" si="0"/>
        <v>#DIV/0!</v>
      </c>
      <c r="F26" s="107" t="e">
        <f>AVERAGE(F6:F25)</f>
        <v>#DIV/0!</v>
      </c>
      <c r="G26" s="107" t="e">
        <f t="shared" si="0"/>
        <v>#DIV/0!</v>
      </c>
      <c r="H26" s="108" t="e">
        <f t="shared" si="0"/>
        <v>#DIV/0!</v>
      </c>
      <c r="I26" s="104" t="e">
        <f t="shared" si="0"/>
        <v>#DIV/0!</v>
      </c>
      <c r="J26" s="42" t="e">
        <f t="shared" si="0"/>
        <v>#DIV/0!</v>
      </c>
      <c r="K26" s="43" t="e">
        <f t="shared" si="0"/>
        <v>#DIV/0!</v>
      </c>
      <c r="L26" s="105" t="e">
        <f t="shared" si="0"/>
        <v>#DIV/0!</v>
      </c>
      <c r="M26" s="166" t="e">
        <f t="shared" ref="M26" si="1">AVERAGE(M6:M25)</f>
        <v>#DIV/0!</v>
      </c>
      <c r="N26" s="104" t="e">
        <f t="shared" si="0"/>
        <v>#DIV/0!</v>
      </c>
      <c r="O26" s="44" t="e">
        <f t="shared" si="0"/>
        <v>#DIV/0!</v>
      </c>
    </row>
  </sheetData>
  <sheetProtection password="A042" sheet="1" objects="1" scenarios="1"/>
  <mergeCells count="8">
    <mergeCell ref="A1:O1"/>
    <mergeCell ref="M3:M4"/>
    <mergeCell ref="K3:L3"/>
    <mergeCell ref="N3:O4"/>
    <mergeCell ref="A3:A4"/>
    <mergeCell ref="I3:J3"/>
    <mergeCell ref="B3:B4"/>
    <mergeCell ref="C3:H3"/>
  </mergeCells>
  <pageMargins left="0.70866141732283461" right="0.70866141732283461" top="0.59055118110236215" bottom="0.59055118110236215" header="7.874015748031496E-2" footer="7.874015748031496E-2"/>
  <pageSetup paperSize="9" firstPageNumber="0" orientation="landscape" horizontalDpi="300" verticalDpi="300" r:id="rId1"/>
  <headerFooter alignWithMargins="0">
    <oddHeader xml:space="preserve">&amp;L&amp;G&amp;RVídeňská 1023, 69123 Pohořelice
tel: +420519424247, email: nutrivet@nutrivet.cz, web: www.nutrivet.cz 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E9" sqref="E9"/>
    </sheetView>
  </sheetViews>
  <sheetFormatPr defaultRowHeight="12.75" x14ac:dyDescent="0.2"/>
  <cols>
    <col min="1" max="1" width="13" customWidth="1"/>
    <col min="2" max="3" width="9.5703125" customWidth="1"/>
    <col min="6" max="6" width="12" customWidth="1"/>
  </cols>
  <sheetData>
    <row r="1" spans="1:8" x14ac:dyDescent="0.2">
      <c r="A1" s="218" t="s">
        <v>92</v>
      </c>
      <c r="B1" s="218"/>
      <c r="C1" s="218"/>
      <c r="D1" s="218"/>
      <c r="E1" s="218"/>
      <c r="F1" s="218"/>
      <c r="G1" s="218"/>
      <c r="H1" s="218"/>
    </row>
    <row r="3" spans="1:8" x14ac:dyDescent="0.2">
      <c r="A3" s="218" t="s">
        <v>93</v>
      </c>
      <c r="B3" s="218"/>
      <c r="C3" s="218"/>
      <c r="D3" s="56"/>
      <c r="E3" s="56"/>
      <c r="F3" s="218" t="s">
        <v>94</v>
      </c>
      <c r="G3" s="218"/>
      <c r="H3" s="218"/>
    </row>
    <row r="4" spans="1:8" x14ac:dyDescent="0.2">
      <c r="A4" s="109" t="s">
        <v>95</v>
      </c>
      <c r="B4" s="110">
        <f>B5-B9</f>
        <v>-200</v>
      </c>
      <c r="C4" s="112" t="e">
        <f>'Srovnání hybridů'!$N$26</f>
        <v>#DIV/0!</v>
      </c>
      <c r="F4" s="109" t="s">
        <v>95</v>
      </c>
      <c r="G4" s="110">
        <f>G5-G9</f>
        <v>-5</v>
      </c>
      <c r="H4" s="112" t="e">
        <f>'Srovnání hybridů'!$O$26</f>
        <v>#DIV/0!</v>
      </c>
    </row>
    <row r="5" spans="1:8" x14ac:dyDescent="0.2">
      <c r="A5" s="109" t="s">
        <v>96</v>
      </c>
      <c r="B5" s="112">
        <f>MIN('Srovnání hybridů'!O6:O25)</f>
        <v>0</v>
      </c>
      <c r="C5" s="112" t="e">
        <f>'Srovnání hybridů'!$N$26</f>
        <v>#DIV/0!</v>
      </c>
      <c r="F5" s="109" t="s">
        <v>96</v>
      </c>
      <c r="G5" s="112">
        <f>MIN('Srovnání hybridů'!N6:N25)</f>
        <v>0</v>
      </c>
      <c r="H5" s="112" t="e">
        <f>'Srovnání hybridů'!$O$26</f>
        <v>#DIV/0!</v>
      </c>
    </row>
    <row r="6" spans="1:8" x14ac:dyDescent="0.2">
      <c r="A6" s="109" t="s">
        <v>97</v>
      </c>
      <c r="B6" s="112">
        <f>MAX('Srovnání hybridů'!O6:O25)</f>
        <v>0</v>
      </c>
      <c r="C6" s="112" t="e">
        <f>'Srovnání hybridů'!$N$26</f>
        <v>#DIV/0!</v>
      </c>
      <c r="F6" s="109" t="s">
        <v>97</v>
      </c>
      <c r="G6" s="112">
        <f>MAX('Srovnání hybridů'!N6:N25)</f>
        <v>0</v>
      </c>
      <c r="H6" s="112" t="e">
        <f>'Srovnání hybridů'!$O$26</f>
        <v>#DIV/0!</v>
      </c>
    </row>
    <row r="7" spans="1:8" x14ac:dyDescent="0.2">
      <c r="A7" s="109" t="s">
        <v>98</v>
      </c>
      <c r="B7" s="110">
        <f>B6+B9</f>
        <v>200</v>
      </c>
      <c r="C7" s="112" t="e">
        <f>'Srovnání hybridů'!$N$26</f>
        <v>#DIV/0!</v>
      </c>
      <c r="F7" s="109" t="s">
        <v>98</v>
      </c>
      <c r="G7" s="110">
        <f>G6+G9</f>
        <v>5</v>
      </c>
      <c r="H7" s="112" t="e">
        <f>'Srovnání hybridů'!$O$26</f>
        <v>#DIV/0!</v>
      </c>
    </row>
    <row r="8" spans="1:8" x14ac:dyDescent="0.2">
      <c r="A8" s="56"/>
      <c r="B8" s="17"/>
      <c r="F8" s="56"/>
      <c r="G8" s="17"/>
    </row>
    <row r="9" spans="1:8" x14ac:dyDescent="0.2">
      <c r="A9" s="109" t="s">
        <v>99</v>
      </c>
      <c r="B9" s="111">
        <v>200</v>
      </c>
      <c r="F9" s="109" t="s">
        <v>99</v>
      </c>
      <c r="G9" s="111">
        <v>5</v>
      </c>
    </row>
  </sheetData>
  <sheetProtection password="A042" sheet="1"/>
  <mergeCells count="3">
    <mergeCell ref="A1:H1"/>
    <mergeCell ref="A3:C3"/>
    <mergeCell ref="F3:H3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9"/>
  <sheetViews>
    <sheetView topLeftCell="A8" workbookViewId="0">
      <selection activeCell="E16" sqref="E16"/>
    </sheetView>
  </sheetViews>
  <sheetFormatPr defaultRowHeight="12.75" x14ac:dyDescent="0.2"/>
  <cols>
    <col min="1" max="1" width="17.28515625" style="80" customWidth="1"/>
    <col min="2" max="3" width="13.140625" style="80" customWidth="1"/>
    <col min="4" max="10" width="9.140625" style="80"/>
    <col min="11" max="11" width="37.7109375" style="80" customWidth="1"/>
    <col min="12" max="12" width="53.5703125" style="80" customWidth="1"/>
    <col min="13" max="16384" width="9.140625" style="80"/>
  </cols>
  <sheetData>
    <row r="4" spans="1:12" x14ac:dyDescent="0.2">
      <c r="B4" s="80" t="s">
        <v>59</v>
      </c>
      <c r="C4" s="80" t="s">
        <v>64</v>
      </c>
      <c r="D4" s="80" t="s">
        <v>65</v>
      </c>
      <c r="E4" s="80" t="s">
        <v>71</v>
      </c>
      <c r="G4" s="80" t="s">
        <v>63</v>
      </c>
      <c r="H4" s="80" t="s">
        <v>67</v>
      </c>
    </row>
    <row r="5" spans="1:12" x14ac:dyDescent="0.2">
      <c r="B5" s="80" t="s">
        <v>60</v>
      </c>
      <c r="C5" s="80" t="s">
        <v>23</v>
      </c>
      <c r="D5" s="80" t="s">
        <v>66</v>
      </c>
      <c r="E5" s="80" t="s">
        <v>66</v>
      </c>
      <c r="G5" s="80" t="s">
        <v>49</v>
      </c>
      <c r="H5" s="80" t="s">
        <v>68</v>
      </c>
    </row>
    <row r="6" spans="1:12" x14ac:dyDescent="0.2">
      <c r="A6" s="80" t="s">
        <v>9</v>
      </c>
      <c r="B6" s="158">
        <v>1000</v>
      </c>
      <c r="C6" s="80" t="s">
        <v>62</v>
      </c>
      <c r="D6" s="80" t="s">
        <v>62</v>
      </c>
      <c r="E6" s="80" t="s">
        <v>62</v>
      </c>
    </row>
    <row r="7" spans="1:12" x14ac:dyDescent="0.2">
      <c r="A7" s="80" t="s">
        <v>54</v>
      </c>
      <c r="B7" s="159">
        <v>88</v>
      </c>
      <c r="C7" s="159">
        <v>0.6</v>
      </c>
      <c r="D7" s="158">
        <v>5.8799999999999998E-3</v>
      </c>
      <c r="E7" s="80" t="s">
        <v>62</v>
      </c>
      <c r="G7" s="80">
        <f>B7*C7</f>
        <v>52.8</v>
      </c>
      <c r="H7" s="80">
        <f>B7*D7</f>
        <v>0.51744000000000001</v>
      </c>
    </row>
    <row r="8" spans="1:12" x14ac:dyDescent="0.2">
      <c r="A8" s="80" t="s">
        <v>55</v>
      </c>
      <c r="B8" s="159">
        <v>30</v>
      </c>
      <c r="C8" s="159">
        <v>0.7</v>
      </c>
      <c r="D8" s="80" t="s">
        <v>62</v>
      </c>
      <c r="E8" s="80" t="s">
        <v>62</v>
      </c>
      <c r="G8" s="80">
        <f>B8*C8</f>
        <v>21</v>
      </c>
    </row>
    <row r="9" spans="1:12" x14ac:dyDescent="0.2">
      <c r="A9" s="80" t="s">
        <v>16</v>
      </c>
      <c r="B9" s="159">
        <v>280</v>
      </c>
      <c r="C9" s="159">
        <v>0.43659999999999999</v>
      </c>
      <c r="D9" s="80" t="s">
        <v>62</v>
      </c>
      <c r="E9" s="80" t="s">
        <v>62</v>
      </c>
      <c r="G9" s="80">
        <f>B9*C9</f>
        <v>122.24799999999999</v>
      </c>
      <c r="K9" s="80" t="s">
        <v>73</v>
      </c>
      <c r="L9" s="80" t="s">
        <v>74</v>
      </c>
    </row>
    <row r="10" spans="1:12" x14ac:dyDescent="0.2">
      <c r="A10" s="80" t="s">
        <v>56</v>
      </c>
      <c r="B10" s="158">
        <f>B6-(B7+B8+B9+B11)</f>
        <v>550.4</v>
      </c>
      <c r="C10" s="159">
        <v>0.79</v>
      </c>
      <c r="D10" s="80" t="s">
        <v>62</v>
      </c>
      <c r="E10" s="80" t="s">
        <v>62</v>
      </c>
      <c r="G10" s="80">
        <f>B10*C10</f>
        <v>434.81599999999997</v>
      </c>
    </row>
    <row r="11" spans="1:12" x14ac:dyDescent="0.2">
      <c r="A11" s="80" t="s">
        <v>57</v>
      </c>
      <c r="B11" s="159">
        <v>51.6</v>
      </c>
      <c r="C11" s="80" t="s">
        <v>62</v>
      </c>
      <c r="D11" s="80" t="s">
        <v>62</v>
      </c>
      <c r="E11" s="80" t="s">
        <v>62</v>
      </c>
    </row>
    <row r="12" spans="1:12" x14ac:dyDescent="0.2">
      <c r="A12" s="80" t="s">
        <v>58</v>
      </c>
      <c r="B12" s="158">
        <f>B6-B11</f>
        <v>948.4</v>
      </c>
      <c r="C12" s="80">
        <f>G12/B12</f>
        <v>0.66518768452129906</v>
      </c>
      <c r="D12" s="158">
        <v>1.9179999999999999E-2</v>
      </c>
      <c r="E12" s="158">
        <v>1.549E-2</v>
      </c>
      <c r="G12" s="80">
        <f>SUM(G7:G10)</f>
        <v>630.86400000000003</v>
      </c>
      <c r="H12" s="80">
        <f>B12*D12</f>
        <v>18.190311999999999</v>
      </c>
    </row>
    <row r="13" spans="1:12" x14ac:dyDescent="0.2">
      <c r="D13" s="158">
        <v>-0.15</v>
      </c>
      <c r="E13" s="80" t="s">
        <v>62</v>
      </c>
      <c r="H13" s="158">
        <f>D13</f>
        <v>-0.15</v>
      </c>
    </row>
    <row r="16" spans="1:12" x14ac:dyDescent="0.2">
      <c r="A16" s="80" t="s">
        <v>69</v>
      </c>
      <c r="C16" s="80">
        <f>SUM(H7:H13)</f>
        <v>18.557752000000001</v>
      </c>
    </row>
    <row r="17" spans="1:3" x14ac:dyDescent="0.2">
      <c r="A17" s="80" t="s">
        <v>70</v>
      </c>
      <c r="C17" s="80">
        <f>G12*E12</f>
        <v>9.7720833599999999</v>
      </c>
    </row>
    <row r="18" spans="1:3" x14ac:dyDescent="0.2">
      <c r="A18" s="80" t="s">
        <v>75</v>
      </c>
      <c r="C18" s="80">
        <f>C17/C16</f>
        <v>0.52657689142521136</v>
      </c>
    </row>
    <row r="19" spans="1:3" x14ac:dyDescent="0.2">
      <c r="A19" s="80" t="s">
        <v>12</v>
      </c>
      <c r="C19" s="80">
        <f>(0.463+0.24*C18)*C17</f>
        <v>5.7594553825096408</v>
      </c>
    </row>
  </sheetData>
  <sheetProtection password="A042" sheet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grafy</vt:lpstr>
      </vt:variant>
      <vt:variant>
        <vt:i4>2</vt:i4>
      </vt:variant>
    </vt:vector>
  </HeadingPairs>
  <TitlesOfParts>
    <vt:vector size="10" baseType="lpstr">
      <vt:lpstr>Informace o odběru</vt:lpstr>
      <vt:lpstr>Vstupy Hybridů</vt:lpstr>
      <vt:lpstr>Vstupy pro NEL</vt:lpstr>
      <vt:lpstr>Výpočty</vt:lpstr>
      <vt:lpstr>Průměry hybridů</vt:lpstr>
      <vt:lpstr>Srovnání hybridů</vt:lpstr>
      <vt:lpstr>Prumery produkce mléka</vt:lpstr>
      <vt:lpstr>Výpočet tab. NEL</vt:lpstr>
      <vt:lpstr>Obsah sušiny a škrobu</vt:lpstr>
      <vt:lpstr>Produkce mléka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</dc:creator>
  <cp:lastModifiedBy>Labina</cp:lastModifiedBy>
  <cp:lastPrinted>2015-11-21T14:32:25Z</cp:lastPrinted>
  <dcterms:created xsi:type="dcterms:W3CDTF">2015-07-21T14:45:06Z</dcterms:created>
  <dcterms:modified xsi:type="dcterms:W3CDTF">2016-07-28T05:49:52Z</dcterms:modified>
</cp:coreProperties>
</file>